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achisen138\Downloads\"/>
    </mc:Choice>
  </mc:AlternateContent>
  <xr:revisionPtr revIDLastSave="0" documentId="13_ncr:1_{48B966E5-A677-469B-A2EB-901EBD0EF734}" xr6:coauthVersionLast="36" xr6:coauthVersionMax="36" xr10:uidLastSave="{00000000-0000-0000-0000-000000000000}"/>
  <bookViews>
    <workbookView xWindow="0" yWindow="0" windowWidth="28800" windowHeight="12015" xr2:uid="{00000000-000D-0000-FFFF-FFFF00000000}"/>
  </bookViews>
  <sheets>
    <sheet name="Sheet1" sheetId="1" r:id="rId1"/>
  </sheets>
  <definedNames>
    <definedName name="_xlnm.Print_Area" localSheetId="0">Sheet1!$A$1:$K$184</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0" i="1" l="1"/>
  <c r="H37" i="1"/>
  <c r="G36" i="1"/>
  <c r="I36" i="1" s="1"/>
  <c r="G109" i="1"/>
  <c r="G35" i="1"/>
  <c r="I35" i="1" s="1"/>
  <c r="I117" i="1" l="1"/>
  <c r="G117" i="1"/>
  <c r="I135" i="1"/>
  <c r="I140" i="1"/>
  <c r="F16" i="1" l="1"/>
  <c r="I16" i="1" s="1"/>
  <c r="F15" i="1"/>
  <c r="I15" i="1" s="1"/>
  <c r="I14" i="1"/>
  <c r="F14" i="1"/>
  <c r="F10" i="1" l="1"/>
  <c r="I10" i="1" s="1"/>
  <c r="F9" i="1"/>
  <c r="I9" i="1" s="1"/>
  <c r="F8" i="1"/>
  <c r="I8" i="1" s="1"/>
  <c r="G64" i="1" l="1"/>
  <c r="I143" i="1" l="1"/>
  <c r="G98" i="1" l="1"/>
  <c r="I99" i="1"/>
  <c r="I141" i="1" l="1"/>
  <c r="I136" i="1"/>
  <c r="I131" i="1"/>
  <c r="I106" i="1"/>
  <c r="I125" i="1" l="1"/>
  <c r="G125" i="1"/>
  <c r="I109" i="1"/>
  <c r="I144" i="1"/>
  <c r="I107" i="1"/>
  <c r="I122" i="1"/>
  <c r="I123" i="1"/>
  <c r="I124" i="1"/>
  <c r="I121" i="1"/>
  <c r="I114" i="1"/>
  <c r="I115" i="1"/>
  <c r="I116" i="1"/>
  <c r="I113" i="1"/>
  <c r="I108" i="1"/>
  <c r="I105" i="1"/>
  <c r="I98" i="1" l="1"/>
  <c r="I97" i="1"/>
  <c r="I91" i="1"/>
  <c r="I90" i="1"/>
  <c r="I89" i="1"/>
  <c r="I84" i="1"/>
  <c r="I83" i="1"/>
  <c r="I82" i="1"/>
  <c r="I77" i="1"/>
  <c r="I76" i="1"/>
  <c r="I75" i="1"/>
  <c r="I64" i="1"/>
  <c r="H151" i="1"/>
  <c r="I151" i="1" s="1"/>
  <c r="G151" i="1"/>
  <c r="H150" i="1"/>
  <c r="G150" i="1"/>
  <c r="H161" i="1"/>
  <c r="I161" i="1" s="1"/>
  <c r="G161" i="1"/>
  <c r="H160" i="1"/>
  <c r="I160" i="1" s="1"/>
  <c r="G160" i="1"/>
  <c r="H146" i="1"/>
  <c r="G146" i="1"/>
  <c r="I146" i="1" l="1"/>
  <c r="H156" i="1"/>
  <c r="I156" i="1" s="1"/>
  <c r="G156" i="1"/>
  <c r="H155" i="1"/>
  <c r="I155" i="1" s="1"/>
  <c r="G155" i="1"/>
  <c r="H166" i="1"/>
  <c r="I166" i="1" s="1"/>
  <c r="H165" i="1"/>
  <c r="I165" i="1" s="1"/>
  <c r="G166" i="1"/>
  <c r="G165" i="1"/>
  <c r="H22" i="1"/>
  <c r="H23" i="1"/>
  <c r="H24" i="1"/>
  <c r="H25" i="1"/>
  <c r="H26" i="1"/>
  <c r="H27" i="1"/>
  <c r="H28" i="1"/>
  <c r="H29" i="1"/>
  <c r="H30" i="1"/>
  <c r="H31" i="1"/>
  <c r="H32" i="1"/>
  <c r="H33" i="1"/>
  <c r="H34" i="1"/>
  <c r="H35" i="1"/>
  <c r="H38" i="1"/>
  <c r="H39" i="1"/>
  <c r="H40" i="1"/>
  <c r="H41" i="1"/>
  <c r="H42" i="1"/>
  <c r="H43" i="1"/>
  <c r="H44" i="1"/>
  <c r="H45" i="1"/>
  <c r="H46" i="1"/>
  <c r="H47" i="1"/>
  <c r="H48" i="1"/>
  <c r="H49" i="1"/>
  <c r="H50" i="1"/>
  <c r="H51" i="1"/>
  <c r="H52" i="1"/>
  <c r="H53" i="1"/>
  <c r="H54" i="1"/>
  <c r="H55" i="1"/>
  <c r="H56" i="1"/>
  <c r="H57" i="1"/>
  <c r="H58" i="1"/>
  <c r="H59" i="1"/>
  <c r="H60" i="1"/>
  <c r="H61" i="1"/>
  <c r="H62" i="1"/>
  <c r="H63"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10" i="1"/>
  <c r="H111" i="1"/>
  <c r="H112" i="1"/>
  <c r="H113" i="1"/>
  <c r="H114" i="1"/>
  <c r="H115" i="1"/>
  <c r="H116" i="1"/>
  <c r="H118" i="1"/>
  <c r="H119" i="1"/>
  <c r="H120" i="1"/>
  <c r="H121" i="1"/>
  <c r="H122" i="1"/>
  <c r="H123" i="1"/>
  <c r="H124" i="1"/>
  <c r="H126" i="1"/>
  <c r="H127" i="1"/>
  <c r="H128" i="1"/>
  <c r="H129" i="1"/>
  <c r="H130" i="1"/>
  <c r="H131" i="1"/>
  <c r="H132" i="1"/>
  <c r="H133" i="1"/>
  <c r="H134" i="1"/>
  <c r="H135" i="1"/>
  <c r="H136" i="1"/>
  <c r="H137" i="1"/>
  <c r="H138" i="1"/>
  <c r="H139" i="1"/>
  <c r="H140" i="1"/>
  <c r="H141" i="1"/>
  <c r="H142" i="1"/>
  <c r="H143" i="1"/>
  <c r="H144" i="1"/>
  <c r="H145" i="1"/>
  <c r="H147" i="1"/>
  <c r="H148" i="1"/>
  <c r="H149" i="1"/>
  <c r="H152" i="1"/>
  <c r="H153" i="1"/>
  <c r="H154" i="1"/>
  <c r="H157" i="1"/>
  <c r="H158" i="1"/>
  <c r="H159" i="1"/>
  <c r="H162" i="1"/>
  <c r="H163" i="1"/>
  <c r="H164" i="1"/>
  <c r="H167" i="1"/>
  <c r="H168" i="1"/>
  <c r="H169" i="1"/>
  <c r="H170" i="1"/>
  <c r="H171" i="1"/>
  <c r="H172" i="1"/>
  <c r="H173" i="1"/>
  <c r="H174" i="1"/>
  <c r="H175" i="1"/>
  <c r="H176" i="1"/>
  <c r="H177" i="1"/>
  <c r="H178" i="1"/>
  <c r="H21" i="1"/>
  <c r="G67" i="1"/>
  <c r="I67" i="1" s="1"/>
  <c r="G69" i="1"/>
  <c r="I69" i="1" s="1"/>
  <c r="G25" i="1"/>
  <c r="I25" i="1" s="1"/>
  <c r="G59" i="1"/>
  <c r="I59" i="1" s="1"/>
  <c r="G55" i="1"/>
  <c r="G22" i="1"/>
  <c r="I22" i="1" s="1"/>
  <c r="G24" i="1"/>
  <c r="I24" i="1" s="1"/>
  <c r="G23" i="1"/>
  <c r="I23" i="1" s="1"/>
  <c r="G21" i="1"/>
  <c r="I21" i="1" s="1"/>
  <c r="G174" i="1" l="1"/>
  <c r="I174" i="1" s="1"/>
  <c r="G68" i="1"/>
  <c r="I68" i="1" s="1"/>
  <c r="G178" i="1"/>
  <c r="I178" i="1" s="1"/>
  <c r="G177" i="1"/>
  <c r="I177" i="1" s="1"/>
  <c r="G176" i="1"/>
  <c r="I176" i="1" s="1"/>
  <c r="G175" i="1"/>
  <c r="I175" i="1" s="1"/>
  <c r="G173" i="1"/>
  <c r="I173" i="1" s="1"/>
  <c r="G172" i="1"/>
  <c r="I172" i="1" s="1"/>
  <c r="G171" i="1"/>
  <c r="I171" i="1" s="1"/>
  <c r="G170" i="1"/>
  <c r="I170" i="1" s="1"/>
  <c r="G169" i="1"/>
  <c r="I169" i="1" s="1"/>
  <c r="G168" i="1"/>
  <c r="I168" i="1" s="1"/>
  <c r="G167" i="1"/>
  <c r="I167" i="1" s="1"/>
  <c r="G164" i="1"/>
  <c r="I164" i="1" s="1"/>
  <c r="G163" i="1"/>
  <c r="I163" i="1" s="1"/>
  <c r="G162" i="1"/>
  <c r="I162" i="1" s="1"/>
  <c r="G159" i="1"/>
  <c r="I159" i="1" s="1"/>
  <c r="G158" i="1"/>
  <c r="I158" i="1" s="1"/>
  <c r="G157" i="1"/>
  <c r="I157" i="1" s="1"/>
  <c r="G154" i="1"/>
  <c r="I154" i="1" s="1"/>
  <c r="G153" i="1"/>
  <c r="I153" i="1" s="1"/>
  <c r="G152" i="1"/>
  <c r="I152" i="1" s="1"/>
  <c r="G149" i="1"/>
  <c r="I149" i="1" s="1"/>
  <c r="G148" i="1"/>
  <c r="I148" i="1" s="1"/>
  <c r="G147" i="1"/>
  <c r="I147" i="1" s="1"/>
  <c r="G145" i="1"/>
  <c r="I145" i="1" s="1"/>
  <c r="G144" i="1"/>
  <c r="G143" i="1"/>
  <c r="G142" i="1"/>
  <c r="I142" i="1" s="1"/>
  <c r="G141" i="1"/>
  <c r="G140" i="1"/>
  <c r="G139" i="1"/>
  <c r="I139" i="1" s="1"/>
  <c r="G138" i="1"/>
  <c r="I138" i="1" s="1"/>
  <c r="G137" i="1"/>
  <c r="I137" i="1" s="1"/>
  <c r="G136" i="1"/>
  <c r="G135" i="1"/>
  <c r="G134" i="1"/>
  <c r="I134" i="1" s="1"/>
  <c r="G133" i="1"/>
  <c r="I133" i="1" s="1"/>
  <c r="G132" i="1"/>
  <c r="I132" i="1" s="1"/>
  <c r="G131" i="1"/>
  <c r="G130" i="1"/>
  <c r="G129" i="1"/>
  <c r="I129" i="1" s="1"/>
  <c r="G128" i="1"/>
  <c r="I128" i="1" s="1"/>
  <c r="G127" i="1"/>
  <c r="I127" i="1" s="1"/>
  <c r="G126" i="1"/>
  <c r="I126" i="1" s="1"/>
  <c r="G124" i="1"/>
  <c r="G122" i="1"/>
  <c r="G121" i="1"/>
  <c r="G120" i="1"/>
  <c r="I120" i="1" s="1"/>
  <c r="G119" i="1"/>
  <c r="I119" i="1" s="1"/>
  <c r="G118" i="1"/>
  <c r="I118" i="1" s="1"/>
  <c r="G116" i="1"/>
  <c r="G114" i="1"/>
  <c r="G113" i="1"/>
  <c r="G112" i="1"/>
  <c r="I112" i="1" s="1"/>
  <c r="G111" i="1"/>
  <c r="I111" i="1" s="1"/>
  <c r="G110" i="1"/>
  <c r="I110" i="1" s="1"/>
  <c r="G107" i="1"/>
  <c r="G106" i="1"/>
  <c r="G105" i="1"/>
  <c r="G104" i="1"/>
  <c r="I104" i="1" s="1"/>
  <c r="G103" i="1"/>
  <c r="I103" i="1" s="1"/>
  <c r="G102" i="1"/>
  <c r="I102" i="1" s="1"/>
  <c r="G101" i="1"/>
  <c r="I101" i="1" s="1"/>
  <c r="G100" i="1"/>
  <c r="G97" i="1"/>
  <c r="G96" i="1"/>
  <c r="G95" i="1"/>
  <c r="I95" i="1" s="1"/>
  <c r="G94" i="1"/>
  <c r="I94" i="1" s="1"/>
  <c r="G93" i="1"/>
  <c r="I93" i="1" s="1"/>
  <c r="G92" i="1"/>
  <c r="I92" i="1" s="1"/>
  <c r="G90" i="1"/>
  <c r="G89" i="1"/>
  <c r="G88" i="1"/>
  <c r="I88" i="1" s="1"/>
  <c r="G87" i="1"/>
  <c r="I87" i="1" s="1"/>
  <c r="G86" i="1"/>
  <c r="I86" i="1" s="1"/>
  <c r="G85" i="1"/>
  <c r="I85" i="1" s="1"/>
  <c r="G83" i="1"/>
  <c r="G82" i="1"/>
  <c r="G81" i="1"/>
  <c r="I81" i="1" s="1"/>
  <c r="G80" i="1"/>
  <c r="I80" i="1" s="1"/>
  <c r="G79" i="1"/>
  <c r="I79" i="1" s="1"/>
  <c r="G78" i="1"/>
  <c r="I78" i="1" s="1"/>
  <c r="G76" i="1"/>
  <c r="G75" i="1"/>
  <c r="G74" i="1"/>
  <c r="I74" i="1" s="1"/>
  <c r="G73" i="1"/>
  <c r="I73" i="1" s="1"/>
  <c r="G72" i="1"/>
  <c r="I72" i="1" s="1"/>
  <c r="G71" i="1"/>
  <c r="I71" i="1" s="1"/>
  <c r="G70" i="1"/>
  <c r="I70" i="1" s="1"/>
  <c r="G66" i="1"/>
  <c r="I66" i="1" s="1"/>
  <c r="G65" i="1"/>
  <c r="I65" i="1" s="1"/>
  <c r="G63" i="1"/>
  <c r="I63" i="1" s="1"/>
  <c r="G62" i="1"/>
  <c r="I62" i="1" s="1"/>
  <c r="G61" i="1"/>
  <c r="I61" i="1" s="1"/>
  <c r="G60" i="1"/>
  <c r="I60" i="1" s="1"/>
  <c r="G58" i="1"/>
  <c r="I58" i="1" s="1"/>
  <c r="G57" i="1"/>
  <c r="I57" i="1" s="1"/>
  <c r="G56" i="1"/>
  <c r="I56" i="1" s="1"/>
  <c r="G54" i="1"/>
  <c r="I54" i="1" s="1"/>
  <c r="G53" i="1"/>
  <c r="I53" i="1" s="1"/>
  <c r="G52" i="1"/>
  <c r="I52" i="1" s="1"/>
  <c r="G51" i="1"/>
  <c r="I51" i="1" s="1"/>
  <c r="G50" i="1"/>
  <c r="I50" i="1" s="1"/>
  <c r="G49" i="1"/>
  <c r="I49" i="1" s="1"/>
  <c r="G48" i="1"/>
  <c r="I48" i="1" s="1"/>
  <c r="G47" i="1"/>
  <c r="I47" i="1" s="1"/>
  <c r="G46" i="1"/>
  <c r="I46" i="1" s="1"/>
  <c r="G45" i="1"/>
  <c r="I45" i="1" s="1"/>
  <c r="G44" i="1"/>
  <c r="I44" i="1" s="1"/>
  <c r="G43" i="1"/>
  <c r="I43" i="1" s="1"/>
  <c r="G42" i="1"/>
  <c r="I42" i="1" s="1"/>
  <c r="G41" i="1"/>
  <c r="I41" i="1" s="1"/>
  <c r="G40" i="1"/>
  <c r="I40" i="1" s="1"/>
  <c r="G39" i="1"/>
  <c r="I39" i="1" s="1"/>
  <c r="G38" i="1"/>
  <c r="I38" i="1" s="1"/>
  <c r="K20" i="1" s="1"/>
  <c r="G37" i="1"/>
  <c r="I37" i="1" s="1"/>
  <c r="G34" i="1"/>
  <c r="I34" i="1" s="1"/>
  <c r="G33" i="1"/>
  <c r="I33" i="1" s="1"/>
  <c r="G32" i="1"/>
  <c r="I32" i="1" s="1"/>
  <c r="G31" i="1"/>
  <c r="I31" i="1" s="1"/>
  <c r="G30" i="1"/>
  <c r="I30" i="1" s="1"/>
  <c r="G29" i="1"/>
  <c r="I29" i="1" s="1"/>
  <c r="G28" i="1"/>
  <c r="I28" i="1" s="1"/>
  <c r="G27" i="1"/>
  <c r="I27" i="1" s="1"/>
  <c r="G26" i="1"/>
  <c r="I26" i="1" s="1"/>
  <c r="I55" i="1"/>
  <c r="I96" i="1"/>
  <c r="I100" i="1"/>
  <c r="I150" i="1"/>
  <c r="L20" i="1" l="1"/>
  <c r="K3" i="1" s="1"/>
  <c r="L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mshizuoka072</author>
  </authors>
  <commentList>
    <comment ref="D9" authorId="0" shapeId="0" xr:uid="{00000000-0006-0000-0000-000001000000}">
      <text>
        <r>
          <rPr>
            <sz val="9"/>
            <color indexed="81"/>
            <rFont val="MS P ゴシック"/>
            <family val="3"/>
            <charset val="128"/>
          </rPr>
          <t>学校等：学校・幼稚園・大学・講堂
ホテル等：ビジネスホテル・シティホテル</t>
        </r>
      </text>
    </comment>
    <comment ref="D10" authorId="0" shapeId="0" xr:uid="{00000000-0006-0000-0000-000002000000}">
      <text>
        <r>
          <rPr>
            <sz val="9"/>
            <color indexed="81"/>
            <rFont val="MS P ゴシック"/>
            <family val="3"/>
            <charset val="128"/>
          </rPr>
          <t>病院等：総合病院・クリニック・福祉施設　
集会所等：アスレチック場・体育館・公衆浴場・映画館・図書館・博物館・劇場・カラオケ場・
　　　　　はちんこ屋・競馬場または競輪場・寺院</t>
        </r>
      </text>
    </comment>
    <comment ref="D15" authorId="0" shapeId="0" xr:uid="{00000000-0006-0000-0000-000003000000}">
      <text>
        <r>
          <rPr>
            <sz val="9"/>
            <color indexed="81"/>
            <rFont val="MS P ゴシック"/>
            <family val="3"/>
            <charset val="128"/>
          </rPr>
          <t>学校等：学校・幼稚園・大学・講堂
ホテル等：ビジネスホテル・シティホテル</t>
        </r>
      </text>
    </comment>
    <comment ref="D16" authorId="0" shapeId="0" xr:uid="{00000000-0006-0000-0000-000004000000}">
      <text>
        <r>
          <rPr>
            <sz val="9"/>
            <color indexed="81"/>
            <rFont val="MS P ゴシック"/>
            <family val="3"/>
            <charset val="128"/>
          </rPr>
          <t>病院等：総合病院・クリニック・福祉施設　
集会所等：アスレチック場・体育館・公衆浴場・映画館・図書館・博物館・劇場・カラオケ場・
　　　　　はちんこ屋・競馬場または競輪場・寺院</t>
        </r>
      </text>
    </comment>
  </commentList>
</comments>
</file>

<file path=xl/sharedStrings.xml><?xml version="1.0" encoding="utf-8"?>
<sst xmlns="http://schemas.openxmlformats.org/spreadsheetml/2006/main" count="479" uniqueCount="276">
  <si>
    <t>区分</t>
    <rPh sb="0" eb="2">
      <t>クブン</t>
    </rPh>
    <phoneticPr fontId="3"/>
  </si>
  <si>
    <t>NO.</t>
  </si>
  <si>
    <t>モデル建物法の入力項目</t>
    <rPh sb="3" eb="6">
      <t>タテモノホウ</t>
    </rPh>
    <rPh sb="7" eb="9">
      <t>ニュウリョク</t>
    </rPh>
    <rPh sb="9" eb="11">
      <t>コウモク</t>
    </rPh>
    <phoneticPr fontId="3"/>
  </si>
  <si>
    <t>※ 変更の有無</t>
    <rPh sb="2" eb="4">
      <t>ヘンコウ</t>
    </rPh>
    <rPh sb="5" eb="7">
      <t>ウム</t>
    </rPh>
    <phoneticPr fontId="2"/>
  </si>
  <si>
    <t>基本情報</t>
    <rPh sb="0" eb="4">
      <t>キホンジョウホウ</t>
    </rPh>
    <phoneticPr fontId="4"/>
  </si>
  <si>
    <t>C1</t>
  </si>
  <si>
    <t>建物名称</t>
  </si>
  <si>
    <t>C2</t>
  </si>
  <si>
    <t>省エネルギー基準地域区分</t>
  </si>
  <si>
    <t>C3</t>
  </si>
  <si>
    <t>計算対象建物用途</t>
  </si>
  <si>
    <t>C4</t>
  </si>
  <si>
    <t>計算対象室用途（集会所等のみ）</t>
  </si>
  <si>
    <t>C5</t>
  </si>
  <si>
    <t>計算対象面積</t>
  </si>
  <si>
    <t>外皮</t>
    <rPh sb="0" eb="2">
      <t>ガイヒ</t>
    </rPh>
    <phoneticPr fontId="4"/>
  </si>
  <si>
    <t>建物形状</t>
    <rPh sb="0" eb="4">
      <t>タテ</t>
    </rPh>
    <phoneticPr fontId="3"/>
  </si>
  <si>
    <t>PAL1</t>
  </si>
  <si>
    <t>階数</t>
    <rPh sb="0" eb="2">
      <t>カイスウ</t>
    </rPh>
    <phoneticPr fontId="3"/>
  </si>
  <si>
    <t>PAL2</t>
  </si>
  <si>
    <t>各階の階高の合計</t>
    <rPh sb="0" eb="2">
      <t>カクカイ</t>
    </rPh>
    <rPh sb="3" eb="5">
      <t>カイダカ</t>
    </rPh>
    <rPh sb="6" eb="8">
      <t>ゴウケイ</t>
    </rPh>
    <phoneticPr fontId="3"/>
  </si>
  <si>
    <t>PAL3</t>
  </si>
  <si>
    <t>建物の外周長さ</t>
    <rPh sb="0" eb="2">
      <t>タテモノ</t>
    </rPh>
    <rPh sb="3" eb="6">
      <t>ガイシュウナガ</t>
    </rPh>
    <phoneticPr fontId="3"/>
  </si>
  <si>
    <t>PAL4</t>
  </si>
  <si>
    <t>PAL5</t>
  </si>
  <si>
    <t>非空調コア部の方位</t>
    <rPh sb="0" eb="3">
      <t>ヒクウチョウ</t>
    </rPh>
    <rPh sb="5" eb="6">
      <t>ブ</t>
    </rPh>
    <rPh sb="7" eb="9">
      <t>ホウイ</t>
    </rPh>
    <phoneticPr fontId="3"/>
  </si>
  <si>
    <t>外壁性能</t>
    <rPh sb="0" eb="2">
      <t>ガイヘキ</t>
    </rPh>
    <rPh sb="2" eb="4">
      <t>セイノウ</t>
    </rPh>
    <phoneticPr fontId="3"/>
  </si>
  <si>
    <t>PAL6</t>
  </si>
  <si>
    <t>外壁面積-北</t>
    <rPh sb="0" eb="4">
      <t>ガイヘキメンセキ</t>
    </rPh>
    <rPh sb="5" eb="6">
      <t>キタ</t>
    </rPh>
    <phoneticPr fontId="3"/>
  </si>
  <si>
    <t>PAL7</t>
  </si>
  <si>
    <t>外壁面積-東</t>
    <rPh sb="0" eb="4">
      <t>ガイヘキメンセキ</t>
    </rPh>
    <rPh sb="5" eb="6">
      <t>ヒガシ</t>
    </rPh>
    <phoneticPr fontId="3"/>
  </si>
  <si>
    <t>PAL8</t>
  </si>
  <si>
    <t>外壁面積-南</t>
    <rPh sb="0" eb="4">
      <t>ガイヘキメンセキ</t>
    </rPh>
    <rPh sb="5" eb="6">
      <t>ミナミ</t>
    </rPh>
    <phoneticPr fontId="3"/>
  </si>
  <si>
    <t>PAL9</t>
  </si>
  <si>
    <t>外壁面積-西</t>
    <rPh sb="0" eb="4">
      <t>ガイヘキメンセキ</t>
    </rPh>
    <rPh sb="5" eb="6">
      <t>ニシ</t>
    </rPh>
    <phoneticPr fontId="3"/>
  </si>
  <si>
    <t>PAL10</t>
  </si>
  <si>
    <t>屋根面積</t>
    <rPh sb="0" eb="2">
      <t>ヤネ</t>
    </rPh>
    <rPh sb="2" eb="4">
      <t>ガイヘキメンセキ</t>
    </rPh>
    <phoneticPr fontId="3"/>
  </si>
  <si>
    <t>PAL11</t>
  </si>
  <si>
    <t>外気に接する床の面積</t>
    <rPh sb="0" eb="2">
      <t>ガイキ</t>
    </rPh>
    <rPh sb="3" eb="4">
      <t>セッ</t>
    </rPh>
    <rPh sb="6" eb="7">
      <t>ユカ</t>
    </rPh>
    <rPh sb="8" eb="10">
      <t>メンセキ</t>
    </rPh>
    <phoneticPr fontId="3"/>
  </si>
  <si>
    <t>PAL12</t>
  </si>
  <si>
    <t>外壁の平均熱貫流率</t>
    <rPh sb="0" eb="2">
      <t>ガイヘキ</t>
    </rPh>
    <rPh sb="3" eb="5">
      <t>ヘイキン</t>
    </rPh>
    <rPh sb="5" eb="9">
      <t>ネツカンリュウリツ</t>
    </rPh>
    <phoneticPr fontId="3"/>
  </si>
  <si>
    <t>PAL13</t>
  </si>
  <si>
    <t>屋根の平均熱貫流率</t>
    <rPh sb="0" eb="2">
      <t>ヤネ</t>
    </rPh>
    <rPh sb="3" eb="5">
      <t>ヘイキン</t>
    </rPh>
    <rPh sb="5" eb="9">
      <t>ネツカンリ</t>
    </rPh>
    <phoneticPr fontId="3"/>
  </si>
  <si>
    <t>PAL14</t>
  </si>
  <si>
    <t>外気に接する床の平均熱貫流率</t>
    <rPh sb="0" eb="2">
      <t>ガイキ</t>
    </rPh>
    <rPh sb="3" eb="4">
      <t>セッ</t>
    </rPh>
    <rPh sb="6" eb="7">
      <t>ユカ</t>
    </rPh>
    <rPh sb="8" eb="10">
      <t>ヘイキン</t>
    </rPh>
    <rPh sb="10" eb="14">
      <t>ネツカンリ</t>
    </rPh>
    <phoneticPr fontId="3"/>
  </si>
  <si>
    <t>窓性能</t>
    <rPh sb="0" eb="1">
      <t>マド</t>
    </rPh>
    <rPh sb="1" eb="3">
      <t>セイノウ</t>
    </rPh>
    <phoneticPr fontId="3"/>
  </si>
  <si>
    <t>PAL15</t>
  </si>
  <si>
    <t>窓面積-外壁面(北)</t>
    <rPh sb="4" eb="6">
      <t>ガイヘキ</t>
    </rPh>
    <rPh sb="6" eb="7">
      <t>メン</t>
    </rPh>
    <rPh sb="8" eb="9">
      <t>キタ</t>
    </rPh>
    <phoneticPr fontId="3"/>
  </si>
  <si>
    <t>PAL16</t>
  </si>
  <si>
    <t>窓面積-外壁面(東)</t>
    <rPh sb="8" eb="9">
      <t>ヒガシ</t>
    </rPh>
    <phoneticPr fontId="3"/>
  </si>
  <si>
    <t>PAL17</t>
  </si>
  <si>
    <t>窓面積-外壁面(南)</t>
    <rPh sb="8" eb="9">
      <t>ミナミ</t>
    </rPh>
    <phoneticPr fontId="3"/>
  </si>
  <si>
    <t>PAL18</t>
  </si>
  <si>
    <t>窓面積-外壁面(西)</t>
    <rPh sb="8" eb="9">
      <t>ニシ</t>
    </rPh>
    <phoneticPr fontId="3"/>
  </si>
  <si>
    <t>PAL19</t>
  </si>
  <si>
    <t>窓面積-屋根面</t>
    <rPh sb="0" eb="1">
      <t>マド</t>
    </rPh>
    <rPh sb="1" eb="3">
      <t>ガイヘキメンセキ</t>
    </rPh>
    <rPh sb="4" eb="7">
      <t>ヤネメン</t>
    </rPh>
    <phoneticPr fontId="3"/>
  </si>
  <si>
    <t>PAL20</t>
  </si>
  <si>
    <t>外壁面に設置される窓の平均熱貫流率</t>
    <rPh sb="0" eb="3">
      <t>ガイヘキメン</t>
    </rPh>
    <rPh sb="4" eb="6">
      <t>セッチ</t>
    </rPh>
    <rPh sb="9" eb="10">
      <t>マド</t>
    </rPh>
    <rPh sb="11" eb="13">
      <t>ヘイキン</t>
    </rPh>
    <rPh sb="13" eb="17">
      <t>ネツカンリュウリツ</t>
    </rPh>
    <phoneticPr fontId="3"/>
  </si>
  <si>
    <t>PAL21</t>
  </si>
  <si>
    <t>外壁面に設置される窓の平均日射熱取得率</t>
    <rPh sb="0" eb="3">
      <t>ガイヘキメン</t>
    </rPh>
    <rPh sb="4" eb="6">
      <t>セッチ</t>
    </rPh>
    <rPh sb="9" eb="10">
      <t>マド</t>
    </rPh>
    <rPh sb="11" eb="13">
      <t>ヘイキ</t>
    </rPh>
    <rPh sb="13" eb="18">
      <t>ニッシャネツ</t>
    </rPh>
    <rPh sb="18" eb="19">
      <t>リツ</t>
    </rPh>
    <phoneticPr fontId="3"/>
  </si>
  <si>
    <t>PAL22</t>
  </si>
  <si>
    <t>屋根面に設置される窓の平均熱貫流率</t>
    <rPh sb="0" eb="3">
      <t>ヤネメン</t>
    </rPh>
    <rPh sb="4" eb="6">
      <t>セッチ</t>
    </rPh>
    <rPh sb="9" eb="10">
      <t>マド</t>
    </rPh>
    <rPh sb="11" eb="17">
      <t>ヘイキンネツカ</t>
    </rPh>
    <phoneticPr fontId="3"/>
  </si>
  <si>
    <t>PAL23</t>
  </si>
  <si>
    <t>屋根面に設置される窓の平均日射熱取得率</t>
  </si>
  <si>
    <t>空調</t>
    <rPh sb="0" eb="2">
      <t>クウチョウ</t>
    </rPh>
    <phoneticPr fontId="4"/>
  </si>
  <si>
    <t>全体</t>
    <rPh sb="0" eb="2">
      <t>ゼンタイ</t>
    </rPh>
    <phoneticPr fontId="3"/>
  </si>
  <si>
    <t>AC0</t>
  </si>
  <si>
    <t>空気調和設備の評価</t>
    <rPh sb="0" eb="2">
      <t>クウキ</t>
    </rPh>
    <rPh sb="2" eb="4">
      <t>チョウワ</t>
    </rPh>
    <rPh sb="7" eb="9">
      <t>ヒョウカ</t>
    </rPh>
    <phoneticPr fontId="3"/>
  </si>
  <si>
    <t>熱源</t>
    <rPh sb="0" eb="2">
      <t>ネツゲン</t>
    </rPh>
    <phoneticPr fontId="3"/>
  </si>
  <si>
    <t>AC1</t>
  </si>
  <si>
    <t>主たる熱源機種（冷房）</t>
    <rPh sb="0" eb="1">
      <t>シュタル</t>
    </rPh>
    <rPh sb="3" eb="7">
      <t>ネツゲンキシュ</t>
    </rPh>
    <rPh sb="8" eb="10">
      <t>レイボウ</t>
    </rPh>
    <phoneticPr fontId="3"/>
  </si>
  <si>
    <t>AC2</t>
  </si>
  <si>
    <t>個別熱源比率（冷房）</t>
    <rPh sb="0" eb="6">
      <t>コベツネツゲンヒリツ</t>
    </rPh>
    <rPh sb="7" eb="9">
      <t>レイボウ</t>
    </rPh>
    <phoneticPr fontId="4"/>
  </si>
  <si>
    <t>AC3</t>
  </si>
  <si>
    <t>熱源容量（冷房）の入力方法</t>
    <rPh sb="0" eb="2">
      <t>ネツゲン</t>
    </rPh>
    <rPh sb="2" eb="4">
      <t>ヨウリョウ</t>
    </rPh>
    <rPh sb="5" eb="7">
      <t>レイボウ</t>
    </rPh>
    <rPh sb="9" eb="11">
      <t>ニュウリョクホウホウ</t>
    </rPh>
    <rPh sb="11" eb="13">
      <t>ホウホウ</t>
    </rPh>
    <phoneticPr fontId="3"/>
  </si>
  <si>
    <t>AC4</t>
  </si>
  <si>
    <t>床面積あたりの熱源容量（冷房）</t>
    <rPh sb="0" eb="3">
      <t>ユカメンセキ</t>
    </rPh>
    <rPh sb="7" eb="11">
      <t>ネツゲンヨウリョウ</t>
    </rPh>
    <rPh sb="12" eb="14">
      <t>レイボウ</t>
    </rPh>
    <phoneticPr fontId="3"/>
  </si>
  <si>
    <t>AC5</t>
  </si>
  <si>
    <t>熱源効率（冷房）の入力方法</t>
    <rPh sb="0" eb="4">
      <t>ネツゲンコウリツ</t>
    </rPh>
    <rPh sb="5" eb="7">
      <t>レイボウ</t>
    </rPh>
    <rPh sb="9" eb="11">
      <t>ニュウリョクホウホウ</t>
    </rPh>
    <phoneticPr fontId="4"/>
  </si>
  <si>
    <t>AC6</t>
  </si>
  <si>
    <t>熱源効率（冷房、一次エネルギー換算）</t>
    <rPh sb="0" eb="4">
      <t>ネツゲンコウリツ</t>
    </rPh>
    <rPh sb="5" eb="7">
      <t>レイボウ</t>
    </rPh>
    <rPh sb="8" eb="10">
      <t>イチジエネルギー</t>
    </rPh>
    <rPh sb="15" eb="17">
      <t>カンザｎ</t>
    </rPh>
    <phoneticPr fontId="4"/>
  </si>
  <si>
    <t>AC7</t>
  </si>
  <si>
    <t>主たる熱源機種（暖房）</t>
    <rPh sb="0" eb="1">
      <t>シュタル</t>
    </rPh>
    <rPh sb="3" eb="7">
      <t>ネツゲンキシュ</t>
    </rPh>
    <rPh sb="8" eb="10">
      <t>ダンボウ</t>
    </rPh>
    <phoneticPr fontId="3"/>
  </si>
  <si>
    <t>AC8</t>
  </si>
  <si>
    <t>個別熱源比率（暖房）</t>
    <rPh sb="0" eb="6">
      <t>コベツネツゲンヒリツ</t>
    </rPh>
    <rPh sb="7" eb="9">
      <t>ダンボウ</t>
    </rPh>
    <phoneticPr fontId="4"/>
  </si>
  <si>
    <t>AC9</t>
  </si>
  <si>
    <t>熱源容量（暖房）の入力方法</t>
    <rPh sb="0" eb="2">
      <t>ネツゲン</t>
    </rPh>
    <rPh sb="2" eb="4">
      <t>ヨウリョウ</t>
    </rPh>
    <rPh sb="5" eb="7">
      <t>ダンボウ</t>
    </rPh>
    <rPh sb="9" eb="11">
      <t>ニュウリョクホウホウ</t>
    </rPh>
    <rPh sb="11" eb="13">
      <t>ホウホウ</t>
    </rPh>
    <phoneticPr fontId="3"/>
  </si>
  <si>
    <t>AC10</t>
  </si>
  <si>
    <t>床面積あたりの熱源容量（暖房）</t>
    <rPh sb="0" eb="3">
      <t>ユカメンセキ</t>
    </rPh>
    <rPh sb="7" eb="11">
      <t>ネツゲンヨウリョウ</t>
    </rPh>
    <phoneticPr fontId="3"/>
  </si>
  <si>
    <t>AC11</t>
  </si>
  <si>
    <t>熱源効率（暖房）の入力方法</t>
    <rPh sb="0" eb="4">
      <t>ネツゲンコウリツ</t>
    </rPh>
    <rPh sb="9" eb="11">
      <t>ニュウリョクホウホウ</t>
    </rPh>
    <phoneticPr fontId="4"/>
  </si>
  <si>
    <t>AC12</t>
  </si>
  <si>
    <t>熱源効率（暖房、一次エネルギー換算）</t>
    <rPh sb="0" eb="4">
      <t>ネツゲンコウリツ</t>
    </rPh>
    <rPh sb="8" eb="10">
      <t>イチジエネルギー</t>
    </rPh>
    <rPh sb="15" eb="17">
      <t>カンザｎ</t>
    </rPh>
    <phoneticPr fontId="4"/>
  </si>
  <si>
    <t>外気処理</t>
    <rPh sb="0" eb="2">
      <t>ガイキ</t>
    </rPh>
    <rPh sb="2" eb="4">
      <t>ショリ</t>
    </rPh>
    <phoneticPr fontId="3"/>
  </si>
  <si>
    <t>AC13</t>
    <phoneticPr fontId="4"/>
  </si>
  <si>
    <t>全熱交換器の有無</t>
  </si>
  <si>
    <t>AC14</t>
    <phoneticPr fontId="4"/>
  </si>
  <si>
    <t>全熱交換効率</t>
    <rPh sb="4" eb="6">
      <t>コウリツ</t>
    </rPh>
    <phoneticPr fontId="4"/>
  </si>
  <si>
    <t>AC15</t>
    <phoneticPr fontId="4"/>
  </si>
  <si>
    <t>自動換気切替機能</t>
    <rPh sb="0" eb="4">
      <t>ジドウカンキ</t>
    </rPh>
    <rPh sb="4" eb="5">
      <t>キリカエ</t>
    </rPh>
    <rPh sb="6" eb="8">
      <t>キノウ</t>
    </rPh>
    <phoneticPr fontId="4"/>
  </si>
  <si>
    <t>AC16</t>
    <phoneticPr fontId="4"/>
  </si>
  <si>
    <t>予熱時外気取入れ停止の有無</t>
    <rPh sb="11" eb="13">
      <t>ウム</t>
    </rPh>
    <phoneticPr fontId="3"/>
  </si>
  <si>
    <t>搬送制御</t>
    <rPh sb="0" eb="2">
      <t>ハンソウケイ</t>
    </rPh>
    <rPh sb="2" eb="4">
      <t>セイギョ</t>
    </rPh>
    <phoneticPr fontId="4"/>
  </si>
  <si>
    <t>AC17</t>
    <phoneticPr fontId="4"/>
  </si>
  <si>
    <t>二次ポンプの変流量制御</t>
    <rPh sb="0" eb="2">
      <t>ニジ</t>
    </rPh>
    <rPh sb="6" eb="9">
      <t>ヘンリュウリョウ</t>
    </rPh>
    <rPh sb="9" eb="11">
      <t>セイギョ</t>
    </rPh>
    <phoneticPr fontId="4"/>
  </si>
  <si>
    <t>空調機の変風量制御</t>
    <rPh sb="0" eb="3">
      <t>クウチョウキ</t>
    </rPh>
    <rPh sb="4" eb="7">
      <t>ヘンフウリョウ</t>
    </rPh>
    <rPh sb="7" eb="9">
      <t>セイギョ</t>
    </rPh>
    <phoneticPr fontId="4"/>
  </si>
  <si>
    <t>換気</t>
    <rPh sb="0" eb="2">
      <t>カンキ</t>
    </rPh>
    <phoneticPr fontId="4"/>
  </si>
  <si>
    <t>V0</t>
  </si>
  <si>
    <t>機械換気設備の評価</t>
    <rPh sb="0" eb="2">
      <t>キカイ</t>
    </rPh>
    <rPh sb="7" eb="9">
      <t>ヒョウカ</t>
    </rPh>
    <phoneticPr fontId="3"/>
  </si>
  <si>
    <t>機械室</t>
    <rPh sb="0" eb="3">
      <t>キカイシツ</t>
    </rPh>
    <phoneticPr fontId="3"/>
  </si>
  <si>
    <t>V1</t>
  </si>
  <si>
    <t>機械換気設備の有無</t>
    <rPh sb="0" eb="2">
      <t>キカイ</t>
    </rPh>
    <rPh sb="2" eb="4">
      <t>カンキ</t>
    </rPh>
    <rPh sb="4" eb="6">
      <t>セツビ</t>
    </rPh>
    <rPh sb="7" eb="9">
      <t>ウム</t>
    </rPh>
    <phoneticPr fontId="3"/>
  </si>
  <si>
    <t>V2</t>
  </si>
  <si>
    <t>換気方式</t>
  </si>
  <si>
    <t>V3</t>
  </si>
  <si>
    <t>電動機出力の入力方法</t>
  </si>
  <si>
    <t>V4</t>
  </si>
  <si>
    <t>単位送風量あたりの電動機出力</t>
  </si>
  <si>
    <t>V5</t>
  </si>
  <si>
    <t>高効率電動機の有無</t>
  </si>
  <si>
    <t>V6</t>
  </si>
  <si>
    <t>便所</t>
    <rPh sb="0" eb="2">
      <t>ベンジョ</t>
    </rPh>
    <phoneticPr fontId="3"/>
  </si>
  <si>
    <t>駐車場</t>
    <rPh sb="0" eb="3">
      <t>チュウシャジョウ</t>
    </rPh>
    <phoneticPr fontId="3"/>
  </si>
  <si>
    <t>V7</t>
    <phoneticPr fontId="4"/>
  </si>
  <si>
    <t>計算対象床面積</t>
    <rPh sb="0" eb="2">
      <t>ケイサン</t>
    </rPh>
    <rPh sb="2" eb="4">
      <t>タイショウ</t>
    </rPh>
    <phoneticPr fontId="3"/>
  </si>
  <si>
    <t>厨房</t>
    <rPh sb="0" eb="2">
      <t>チュウボウ</t>
    </rPh>
    <phoneticPr fontId="3"/>
  </si>
  <si>
    <t>照明</t>
    <rPh sb="0" eb="2">
      <t>ショウメイ</t>
    </rPh>
    <phoneticPr fontId="4"/>
  </si>
  <si>
    <t>L0</t>
  </si>
  <si>
    <t>照明設備の評価</t>
    <rPh sb="5" eb="7">
      <t>ヒョウカ</t>
    </rPh>
    <phoneticPr fontId="3"/>
  </si>
  <si>
    <t>用途1</t>
    <rPh sb="0" eb="2">
      <t>ヨウト</t>
    </rPh>
    <phoneticPr fontId="2"/>
  </si>
  <si>
    <t>L1</t>
  </si>
  <si>
    <t>照明設備の有無</t>
    <rPh sb="2" eb="4">
      <t>セツビ</t>
    </rPh>
    <phoneticPr fontId="3"/>
  </si>
  <si>
    <t>L2</t>
  </si>
  <si>
    <t>照明器具の消費電力の入力方法</t>
  </si>
  <si>
    <t>L3</t>
  </si>
  <si>
    <t>照明器具の単位床面積あたりの消費電力</t>
  </si>
  <si>
    <t>L4</t>
  </si>
  <si>
    <t>在室検知制御</t>
    <rPh sb="0" eb="4">
      <t>ザイシツケンチ</t>
    </rPh>
    <rPh sb="4" eb="6">
      <t>セイギョ</t>
    </rPh>
    <phoneticPr fontId="3"/>
  </si>
  <si>
    <t>L5</t>
  </si>
  <si>
    <t>明るさ検知制御</t>
    <rPh sb="0" eb="1">
      <t>アカルサ</t>
    </rPh>
    <rPh sb="3" eb="5">
      <t>ケンチ</t>
    </rPh>
    <rPh sb="5" eb="7">
      <t>セイギョ</t>
    </rPh>
    <phoneticPr fontId="4"/>
  </si>
  <si>
    <t>L6</t>
  </si>
  <si>
    <t>タイムスケジュール制御</t>
    <rPh sb="9" eb="11">
      <t>セイギョ</t>
    </rPh>
    <phoneticPr fontId="4"/>
  </si>
  <si>
    <t>L7</t>
  </si>
  <si>
    <t>初期照度補正機能</t>
    <rPh sb="0" eb="4">
      <t>ショキショウド</t>
    </rPh>
    <rPh sb="4" eb="6">
      <t>ホセイ</t>
    </rPh>
    <rPh sb="6" eb="8">
      <t>キノウ</t>
    </rPh>
    <phoneticPr fontId="4"/>
  </si>
  <si>
    <t>用途2</t>
    <rPh sb="0" eb="2">
      <t>ヨウト</t>
    </rPh>
    <phoneticPr fontId="2"/>
  </si>
  <si>
    <t>用途3</t>
    <rPh sb="0" eb="2">
      <t>ヨウト</t>
    </rPh>
    <phoneticPr fontId="2"/>
  </si>
  <si>
    <t>給湯</t>
    <rPh sb="0" eb="2">
      <t>キュウトウ</t>
    </rPh>
    <phoneticPr fontId="4"/>
  </si>
  <si>
    <t>HW0</t>
  </si>
  <si>
    <t>給湯設備の評価</t>
    <rPh sb="5" eb="7">
      <t>ヒョウカ</t>
    </rPh>
    <phoneticPr fontId="3"/>
  </si>
  <si>
    <t>洗面・手洗い</t>
    <rPh sb="0" eb="2">
      <t>センメン</t>
    </rPh>
    <rPh sb="3" eb="5">
      <t>テアラ</t>
    </rPh>
    <phoneticPr fontId="3"/>
  </si>
  <si>
    <t>HW1</t>
  </si>
  <si>
    <t>給湯設備の有無</t>
  </si>
  <si>
    <t>HW2</t>
  </si>
  <si>
    <t>熱源効率の入力方法</t>
  </si>
  <si>
    <t>HW3</t>
  </si>
  <si>
    <t>熱源効率（一次エネルギー換算）</t>
  </si>
  <si>
    <t>HW4</t>
  </si>
  <si>
    <t>配管保温仕様</t>
  </si>
  <si>
    <t>HW5</t>
  </si>
  <si>
    <t>節湯器具</t>
  </si>
  <si>
    <t>浴室</t>
    <rPh sb="0" eb="2">
      <t>ヨクシツ</t>
    </rPh>
    <phoneticPr fontId="3"/>
  </si>
  <si>
    <t>昇降機</t>
    <rPh sb="0" eb="3">
      <t>ショウコウキ</t>
    </rPh>
    <phoneticPr fontId="4"/>
  </si>
  <si>
    <t>EV1</t>
  </si>
  <si>
    <t>昇降機の有無</t>
    <rPh sb="0" eb="3">
      <t>ショウコウキ</t>
    </rPh>
    <rPh sb="4" eb="6">
      <t>ウム</t>
    </rPh>
    <phoneticPr fontId="3"/>
  </si>
  <si>
    <t>EV2</t>
  </si>
  <si>
    <t>速度制御方式</t>
    <rPh sb="0" eb="4">
      <t>ソクド</t>
    </rPh>
    <rPh sb="4" eb="6">
      <t>ホウシキ</t>
    </rPh>
    <phoneticPr fontId="3"/>
  </si>
  <si>
    <t>太陽光発電</t>
    <rPh sb="0" eb="3">
      <t>タイヨウコウハツｄネｎ</t>
    </rPh>
    <rPh sb="3" eb="5">
      <t>ハツデン</t>
    </rPh>
    <phoneticPr fontId="4"/>
  </si>
  <si>
    <t>全体</t>
    <rPh sb="0" eb="2">
      <t>ゼンタイ</t>
    </rPh>
    <phoneticPr fontId="4"/>
  </si>
  <si>
    <t>PV1</t>
  </si>
  <si>
    <t>太陽光発電設備の有無</t>
    <rPh sb="8" eb="10">
      <t>ウム</t>
    </rPh>
    <phoneticPr fontId="3"/>
  </si>
  <si>
    <t>PV2</t>
  </si>
  <si>
    <t>年間日射地域区分</t>
  </si>
  <si>
    <t>PV3</t>
  </si>
  <si>
    <t>方位の異なるパネルの数</t>
    <rPh sb="10" eb="11">
      <t>カズ</t>
    </rPh>
    <phoneticPr fontId="3"/>
  </si>
  <si>
    <t>パネル1</t>
    <phoneticPr fontId="4"/>
  </si>
  <si>
    <t>PV4</t>
  </si>
  <si>
    <t>太陽電池アレイシステムの容量</t>
  </si>
  <si>
    <t>PV5</t>
  </si>
  <si>
    <t>太陽電池アレイの種類</t>
  </si>
  <si>
    <t>PV6</t>
  </si>
  <si>
    <t>太陽電池アレイの設置方式</t>
  </si>
  <si>
    <t>PV7</t>
  </si>
  <si>
    <t>パネルの設置方位角</t>
  </si>
  <si>
    <t>PV8</t>
  </si>
  <si>
    <t>パネルの設置傾斜角</t>
  </si>
  <si>
    <t>パネル2</t>
    <phoneticPr fontId="4"/>
  </si>
  <si>
    <t>パネル3</t>
    <phoneticPr fontId="4"/>
  </si>
  <si>
    <t>パネル4</t>
    <phoneticPr fontId="4"/>
  </si>
  <si>
    <t>太陽電池アレイの設置方式</t>
    <phoneticPr fontId="2"/>
  </si>
  <si>
    <t>コジェネ</t>
    <phoneticPr fontId="4"/>
  </si>
  <si>
    <t>CGS0</t>
    <phoneticPr fontId="2"/>
  </si>
  <si>
    <t>コージェネレーション設備の評価</t>
    <rPh sb="10" eb="12">
      <t>セツビ</t>
    </rPh>
    <rPh sb="13" eb="15">
      <t>ヒョウカ</t>
    </rPh>
    <phoneticPr fontId="3"/>
  </si>
  <si>
    <t>設備</t>
    <rPh sb="0" eb="2">
      <t>セツビ</t>
    </rPh>
    <phoneticPr fontId="2"/>
  </si>
  <si>
    <t>CGS1</t>
    <phoneticPr fontId="2"/>
  </si>
  <si>
    <t>コージェネレーション設備の定格発電出力</t>
    <rPh sb="10" eb="12">
      <t>セツビ</t>
    </rPh>
    <rPh sb="13" eb="17">
      <t>テイカクハツデン</t>
    </rPh>
    <rPh sb="17" eb="19">
      <t>シュツリョク</t>
    </rPh>
    <phoneticPr fontId="2"/>
  </si>
  <si>
    <t>CGS2</t>
    <phoneticPr fontId="2"/>
  </si>
  <si>
    <t>コージェネレーション設備の設置台数</t>
    <rPh sb="10" eb="12">
      <t>セツビ</t>
    </rPh>
    <rPh sb="13" eb="17">
      <t>セッチダイスウ</t>
    </rPh>
    <phoneticPr fontId="3"/>
  </si>
  <si>
    <t>発電効率</t>
    <rPh sb="0" eb="4">
      <t>ハツデンコウリツ</t>
    </rPh>
    <phoneticPr fontId="2"/>
  </si>
  <si>
    <t>CGS3</t>
    <phoneticPr fontId="2"/>
  </si>
  <si>
    <t>CGS4</t>
    <phoneticPr fontId="2"/>
  </si>
  <si>
    <t>発電効率（負荷率100%）</t>
    <rPh sb="0" eb="4">
      <t>ハツデンコウリツ</t>
    </rPh>
    <rPh sb="5" eb="8">
      <t>フカリツ</t>
    </rPh>
    <phoneticPr fontId="2"/>
  </si>
  <si>
    <t>CGS5</t>
  </si>
  <si>
    <t>発電効率（負荷率75%）</t>
    <rPh sb="0" eb="4">
      <t>ハツデンコウリツ</t>
    </rPh>
    <rPh sb="5" eb="8">
      <t>フカリツ</t>
    </rPh>
    <phoneticPr fontId="2"/>
  </si>
  <si>
    <t>CGS6</t>
  </si>
  <si>
    <t>発電効率（負荷率50%）</t>
    <rPh sb="0" eb="4">
      <t>ハツデンコウリツ</t>
    </rPh>
    <rPh sb="5" eb="8">
      <t>フカリツ</t>
    </rPh>
    <phoneticPr fontId="2"/>
  </si>
  <si>
    <t>排熱効率</t>
    <rPh sb="0" eb="2">
      <t>ハイネツ</t>
    </rPh>
    <rPh sb="2" eb="4">
      <t>コウリツ</t>
    </rPh>
    <phoneticPr fontId="2"/>
  </si>
  <si>
    <t>排熱効率（負荷率75%）</t>
    <rPh sb="5" eb="8">
      <t>フカリツ</t>
    </rPh>
    <phoneticPr fontId="2"/>
  </si>
  <si>
    <t>排熱効率（負荷率50%）</t>
    <rPh sb="5" eb="8">
      <t>フカリツ</t>
    </rPh>
    <phoneticPr fontId="2"/>
  </si>
  <si>
    <t>排熱利用</t>
    <rPh sb="0" eb="4">
      <t>ハイネツリヨウ</t>
    </rPh>
    <phoneticPr fontId="2"/>
  </si>
  <si>
    <t>排熱利用先</t>
    <rPh sb="0" eb="5">
      <t>ハイネツリヨウサキ</t>
    </rPh>
    <phoneticPr fontId="2"/>
  </si>
  <si>
    <t>能力比率</t>
    <rPh sb="0" eb="4">
      <t>ノウリョクヒリツ</t>
    </rPh>
    <phoneticPr fontId="2"/>
  </si>
  <si>
    <t>全冷房能力に対する排熱利用可能な冷房熱源機種の冷房能力比率</t>
    <phoneticPr fontId="2"/>
  </si>
  <si>
    <t>※ 軽微な変更の対象範囲については、国土交通省による次の資料をご確認ください。</t>
    <rPh sb="2" eb="4">
      <t xml:space="preserve">ケイビナヘンコウ </t>
    </rPh>
    <rPh sb="8" eb="10">
      <t xml:space="preserve">タイショウハニ </t>
    </rPh>
    <rPh sb="10" eb="12">
      <t xml:space="preserve">ハンイ </t>
    </rPh>
    <rPh sb="18" eb="23">
      <t xml:space="preserve">コクドコウツウショウ </t>
    </rPh>
    <rPh sb="26" eb="27">
      <t xml:space="preserve">ツギノ </t>
    </rPh>
    <rPh sb="28" eb="30">
      <t xml:space="preserve">シリョウヲ </t>
    </rPh>
    <rPh sb="32" eb="34">
      <t xml:space="preserve">カクニンクダサイ </t>
    </rPh>
    <phoneticPr fontId="2"/>
  </si>
  <si>
    <t>V8</t>
    <phoneticPr fontId="4"/>
  </si>
  <si>
    <t>バージョン</t>
    <phoneticPr fontId="2"/>
  </si>
  <si>
    <t>AC18</t>
  </si>
  <si>
    <t>AC19</t>
  </si>
  <si>
    <t>AC20</t>
  </si>
  <si>
    <t>変風量時最小風量比</t>
    <rPh sb="0" eb="3">
      <t>ヘンフウリョウ</t>
    </rPh>
    <rPh sb="3" eb="4">
      <t>ジ</t>
    </rPh>
    <rPh sb="4" eb="6">
      <t>サイショウ</t>
    </rPh>
    <rPh sb="6" eb="9">
      <t>フウリョウヒ</t>
    </rPh>
    <phoneticPr fontId="2"/>
  </si>
  <si>
    <t>変流量時最小流量比</t>
    <rPh sb="0" eb="4">
      <t>ヘンリュウリョウジ</t>
    </rPh>
    <rPh sb="4" eb="6">
      <t>サイショウ</t>
    </rPh>
    <rPh sb="6" eb="9">
      <t>リュウリョウヒ</t>
    </rPh>
    <phoneticPr fontId="2"/>
  </si>
  <si>
    <t>送風量制御の有無</t>
    <phoneticPr fontId="2"/>
  </si>
  <si>
    <t>インバータの有無</t>
    <phoneticPr fontId="2"/>
  </si>
  <si>
    <t>-</t>
  </si>
  <si>
    <t>L8</t>
    <phoneticPr fontId="2"/>
  </si>
  <si>
    <t>室指数</t>
    <rPh sb="0" eb="1">
      <t>シツ</t>
    </rPh>
    <rPh sb="1" eb="3">
      <t>シスウ</t>
    </rPh>
    <phoneticPr fontId="4"/>
  </si>
  <si>
    <t>効率の入力方法</t>
    <rPh sb="0" eb="2">
      <t>コウリツ</t>
    </rPh>
    <rPh sb="3" eb="7">
      <t>ニュウリョクホウホウ</t>
    </rPh>
    <phoneticPr fontId="2"/>
  </si>
  <si>
    <t>CGS8</t>
    <phoneticPr fontId="2"/>
  </si>
  <si>
    <t>排熱効率（負荷率100%）</t>
    <rPh sb="0" eb="2">
      <t>ハイネツ</t>
    </rPh>
    <rPh sb="2" eb="4">
      <t>コウリツ</t>
    </rPh>
    <rPh sb="5" eb="7">
      <t>フカ</t>
    </rPh>
    <rPh sb="7" eb="8">
      <t>リツ</t>
    </rPh>
    <phoneticPr fontId="2"/>
  </si>
  <si>
    <t>　・軽微な変更の対象範囲について（各ルート判定一覧表）</t>
    <phoneticPr fontId="2"/>
  </si>
  <si>
    <t>　・建築物のエネルギー消費性能の向上に関する法律の一部を改正する法律の施行について（技術的助言）（令和３年１月29日国住建環第24号）</t>
    <phoneticPr fontId="2"/>
  </si>
  <si>
    <t>https://www.mlit.go.jp/jutakukentiku/house/29.html#cont5</t>
    <phoneticPr fontId="2"/>
  </si>
  <si>
    <t>　上記資料は下記URLから入手できます。</t>
    <phoneticPr fontId="2"/>
  </si>
  <si>
    <t>変更後</t>
    <rPh sb="0" eb="2">
      <t>ヘンコウ</t>
    </rPh>
    <rPh sb="2" eb="3">
      <t>アト</t>
    </rPh>
    <phoneticPr fontId="2"/>
  </si>
  <si>
    <t>変更前</t>
    <rPh sb="0" eb="2">
      <t>ヘンコウ</t>
    </rPh>
    <rPh sb="2" eb="3">
      <t>マエ</t>
    </rPh>
    <phoneticPr fontId="2"/>
  </si>
  <si>
    <t>CGS9</t>
    <phoneticPr fontId="2"/>
  </si>
  <si>
    <t>CGS7</t>
    <phoneticPr fontId="2"/>
  </si>
  <si>
    <t>CGS10</t>
    <phoneticPr fontId="2"/>
  </si>
  <si>
    <t>CGS11</t>
    <phoneticPr fontId="2"/>
  </si>
  <si>
    <t>非空調コア部の外周長さ</t>
    <rPh sb="0" eb="3">
      <t>ヒクウチョウ</t>
    </rPh>
    <rPh sb="5" eb="6">
      <t>ブ</t>
    </rPh>
    <rPh sb="7" eb="9">
      <t>ガイシュウ</t>
    </rPh>
    <rPh sb="9" eb="10">
      <t>ナガ</t>
    </rPh>
    <phoneticPr fontId="3"/>
  </si>
  <si>
    <t>個別ルート判定</t>
    <rPh sb="0" eb="2">
      <t>コベツ</t>
    </rPh>
    <rPh sb="5" eb="7">
      <t>ハンテイ</t>
    </rPh>
    <phoneticPr fontId="2"/>
  </si>
  <si>
    <t>（計算用）</t>
    <rPh sb="1" eb="3">
      <t>ケイサン</t>
    </rPh>
    <rPh sb="3" eb="4">
      <t>ヨウ</t>
    </rPh>
    <phoneticPr fontId="2"/>
  </si>
  <si>
    <t>備考欄</t>
    <rPh sb="0" eb="3">
      <t>ビコウラン</t>
    </rPh>
    <phoneticPr fontId="2"/>
  </si>
  <si>
    <t>計画変更で変更</t>
    <rPh sb="0" eb="4">
      <t>ケイカクヘンコウ</t>
    </rPh>
    <rPh sb="5" eb="7">
      <t>ヘンコウ</t>
    </rPh>
    <phoneticPr fontId="2"/>
  </si>
  <si>
    <t>ルートA（イ）</t>
    <phoneticPr fontId="2"/>
  </si>
  <si>
    <t>ルートA（ロ）</t>
    <phoneticPr fontId="2"/>
  </si>
  <si>
    <t>ルートA-ハ</t>
    <phoneticPr fontId="2"/>
  </si>
  <si>
    <t>ルートA-ハ
ルートB-ロ（イ）</t>
    <phoneticPr fontId="2"/>
  </si>
  <si>
    <t>ルートA-ハ
ルートB-ハ</t>
    <phoneticPr fontId="2"/>
  </si>
  <si>
    <t>ルートA-ハ
ルートB-二</t>
    <rPh sb="12" eb="13">
      <t>ニ</t>
    </rPh>
    <phoneticPr fontId="2"/>
  </si>
  <si>
    <t>ルートA-ハ
1.交流帰還制御等　1/20
2.可変電圧可変周波数制御方式（回生なし）1/40
3.可変電圧可変周波数制御方式（回生あり）1/45</t>
    <rPh sb="9" eb="11">
      <t>コウリュウ</t>
    </rPh>
    <rPh sb="11" eb="13">
      <t>キカン</t>
    </rPh>
    <rPh sb="13" eb="15">
      <t>セイギョ</t>
    </rPh>
    <rPh sb="15" eb="16">
      <t>ナド</t>
    </rPh>
    <rPh sb="24" eb="26">
      <t>カヘン</t>
    </rPh>
    <rPh sb="26" eb="28">
      <t>デンアツ</t>
    </rPh>
    <rPh sb="28" eb="30">
      <t>カヘン</t>
    </rPh>
    <rPh sb="30" eb="33">
      <t>シュウハスウ</t>
    </rPh>
    <rPh sb="33" eb="37">
      <t>セイギョホウシキ</t>
    </rPh>
    <rPh sb="38" eb="40">
      <t>カイセイ</t>
    </rPh>
    <phoneticPr fontId="2"/>
  </si>
  <si>
    <t>ルートA-ニ</t>
    <phoneticPr fontId="2"/>
  </si>
  <si>
    <t>※使用前にご確認ください。</t>
    <rPh sb="1" eb="3">
      <t>シヨウ</t>
    </rPh>
    <rPh sb="3" eb="4">
      <t>マエ</t>
    </rPh>
    <rPh sb="6" eb="8">
      <t>カクニン</t>
    </rPh>
    <phoneticPr fontId="2"/>
  </si>
  <si>
    <t>用途</t>
    <rPh sb="0" eb="2">
      <t>ヨウト</t>
    </rPh>
    <phoneticPr fontId="2"/>
  </si>
  <si>
    <t>工場等</t>
    <rPh sb="0" eb="2">
      <t>コウジョウ</t>
    </rPh>
    <rPh sb="2" eb="3">
      <t>ナド</t>
    </rPh>
    <phoneticPr fontId="2"/>
  </si>
  <si>
    <t>事務所等、学校等、ホテル等、百貨店等</t>
    <rPh sb="0" eb="3">
      <t>ジムショ</t>
    </rPh>
    <rPh sb="3" eb="4">
      <t>ナド</t>
    </rPh>
    <rPh sb="5" eb="7">
      <t>ガッコウ</t>
    </rPh>
    <rPh sb="7" eb="8">
      <t>ナド</t>
    </rPh>
    <rPh sb="12" eb="13">
      <t>ナド</t>
    </rPh>
    <rPh sb="14" eb="17">
      <t>ヒャッカテン</t>
    </rPh>
    <rPh sb="17" eb="18">
      <t>ナド</t>
    </rPh>
    <phoneticPr fontId="2"/>
  </si>
  <si>
    <t>病院等、飲食店等、集会所等</t>
    <rPh sb="0" eb="2">
      <t>ビョウイン</t>
    </rPh>
    <rPh sb="2" eb="3">
      <t>ナド</t>
    </rPh>
    <rPh sb="4" eb="7">
      <t>インショクテン</t>
    </rPh>
    <rPh sb="7" eb="8">
      <t>ナド</t>
    </rPh>
    <rPh sb="9" eb="12">
      <t>シュウカイジョ</t>
    </rPh>
    <rPh sb="12" eb="13">
      <t>ナド</t>
    </rPh>
    <phoneticPr fontId="2"/>
  </si>
  <si>
    <t>基準BEI</t>
    <rPh sb="0" eb="2">
      <t>キジュン</t>
    </rPh>
    <phoneticPr fontId="2"/>
  </si>
  <si>
    <t>基準BEIｘ0.9</t>
    <rPh sb="0" eb="2">
      <t>キジュン</t>
    </rPh>
    <phoneticPr fontId="2"/>
  </si>
  <si>
    <t>変更前BEI</t>
    <rPh sb="0" eb="3">
      <t>ヘンコウマエ</t>
    </rPh>
    <phoneticPr fontId="2"/>
  </si>
  <si>
    <t>ルートBでの申請</t>
    <rPh sb="6" eb="8">
      <t>シンセイ</t>
    </rPh>
    <phoneticPr fontId="2"/>
  </si>
  <si>
    <t>↑こちらに変更前のBEIを入力してご確認ください。</t>
    <rPh sb="5" eb="7">
      <t>ヘンコウ</t>
    </rPh>
    <rPh sb="7" eb="8">
      <t>マエ</t>
    </rPh>
    <rPh sb="13" eb="15">
      <t>ニュウリョク</t>
    </rPh>
    <rPh sb="18" eb="20">
      <t>カクニン</t>
    </rPh>
    <phoneticPr fontId="2"/>
  </si>
  <si>
    <t>最終
ルート判定</t>
    <rPh sb="0" eb="2">
      <t>サイシュウ</t>
    </rPh>
    <rPh sb="6" eb="8">
      <t>ハンテイ</t>
    </rPh>
    <phoneticPr fontId="2"/>
  </si>
  <si>
    <r>
      <t>ルートB-イ（イ）</t>
    </r>
    <r>
      <rPr>
        <b/>
        <sz val="9"/>
        <color rgb="FFFF0000"/>
        <rFont val="Yu Gothic Light"/>
        <family val="3"/>
        <charset val="128"/>
        <scheme val="major"/>
      </rPr>
      <t>（ルートB-イ（ロ）と両立不可）</t>
    </r>
    <rPh sb="20" eb="22">
      <t>リョウリツ</t>
    </rPh>
    <rPh sb="22" eb="24">
      <t>フカ</t>
    </rPh>
    <phoneticPr fontId="2"/>
  </si>
  <si>
    <r>
      <t>ルートA-ハ
ルートB-イ（ロ）</t>
    </r>
    <r>
      <rPr>
        <b/>
        <sz val="9"/>
        <color rgb="FFFF0000"/>
        <rFont val="Yu Gothic Light"/>
        <family val="3"/>
        <charset val="128"/>
        <scheme val="major"/>
      </rPr>
      <t>（ルートB-イ（イ）と両立不可）</t>
    </r>
    <rPh sb="27" eb="29">
      <t>リョウリツ</t>
    </rPh>
    <rPh sb="29" eb="31">
      <t>フカ</t>
    </rPh>
    <phoneticPr fontId="2"/>
  </si>
  <si>
    <r>
      <t>ルートA-ハ
ルートB-イ（ロ）</t>
    </r>
    <r>
      <rPr>
        <sz val="9"/>
        <color rgb="FFFF0000"/>
        <rFont val="Yu Gothic Light"/>
        <family val="3"/>
        <charset val="128"/>
        <scheme val="major"/>
      </rPr>
      <t>（</t>
    </r>
    <r>
      <rPr>
        <b/>
        <sz val="9"/>
        <color rgb="FFFF0000"/>
        <rFont val="Yu Gothic Light"/>
        <family val="3"/>
        <charset val="128"/>
        <scheme val="major"/>
      </rPr>
      <t>ルートB-イ（イ）と両立不可）</t>
    </r>
    <rPh sb="27" eb="29">
      <t>リョウリツ</t>
    </rPh>
    <rPh sb="29" eb="31">
      <t>フカ</t>
    </rPh>
    <phoneticPr fontId="2"/>
  </si>
  <si>
    <r>
      <t>ルートA-ハ
ルートB-ロ（イ）</t>
    </r>
    <r>
      <rPr>
        <b/>
        <sz val="9"/>
        <color rgb="FFFF0000"/>
        <rFont val="Yu Gothic Light"/>
        <family val="3"/>
        <charset val="128"/>
        <scheme val="major"/>
      </rPr>
      <t>（同用途のルートB-ロ（ロ）と両立不可）</t>
    </r>
    <rPh sb="17" eb="18">
      <t>オナ</t>
    </rPh>
    <rPh sb="18" eb="20">
      <t>ヨウト</t>
    </rPh>
    <rPh sb="31" eb="33">
      <t>リョウリツ</t>
    </rPh>
    <rPh sb="33" eb="35">
      <t>フカ</t>
    </rPh>
    <phoneticPr fontId="2"/>
  </si>
  <si>
    <r>
      <t>ルートB-ロ（ロ）</t>
    </r>
    <r>
      <rPr>
        <b/>
        <sz val="9"/>
        <color rgb="FFFF0000"/>
        <rFont val="Yu Gothic Light"/>
        <family val="3"/>
        <charset val="128"/>
        <scheme val="major"/>
      </rPr>
      <t>（同用途のルートB-ロ（イ）と両立不可）</t>
    </r>
    <phoneticPr fontId="2"/>
  </si>
  <si>
    <r>
      <t>ルートA-ニ
ルートB-ホ（イ）</t>
    </r>
    <r>
      <rPr>
        <b/>
        <sz val="9"/>
        <color rgb="FFFF0000"/>
        <rFont val="Yu Gothic Light"/>
        <family val="3"/>
        <charset val="128"/>
        <scheme val="major"/>
      </rPr>
      <t>（同パネルのルートB-ホ（ロ）と両立不可）</t>
    </r>
    <rPh sb="17" eb="18">
      <t>オナ</t>
    </rPh>
    <rPh sb="32" eb="34">
      <t>リョウリツ</t>
    </rPh>
    <rPh sb="34" eb="36">
      <t>フカ</t>
    </rPh>
    <phoneticPr fontId="2"/>
  </si>
  <si>
    <r>
      <t>ルートB-ホ（ロ）</t>
    </r>
    <r>
      <rPr>
        <b/>
        <sz val="9"/>
        <color rgb="FFFF0000"/>
        <rFont val="Yu Gothic Light"/>
        <family val="3"/>
        <charset val="128"/>
        <scheme val="major"/>
      </rPr>
      <t>（同パネルのルートB-ホ（イ）と両立不可）</t>
    </r>
    <phoneticPr fontId="2"/>
  </si>
  <si>
    <t>表3　ルート判定表</t>
    <rPh sb="0" eb="1">
      <t>ヒョウ</t>
    </rPh>
    <rPh sb="6" eb="9">
      <t>ハンテイヒョウ</t>
    </rPh>
    <phoneticPr fontId="2"/>
  </si>
  <si>
    <r>
      <t>下部表3によるルート判定結果が</t>
    </r>
    <r>
      <rPr>
        <b/>
        <sz val="11"/>
        <color theme="1"/>
        <rFont val="游ゴシック Light"/>
        <family val="3"/>
        <charset val="128"/>
      </rPr>
      <t>「ルートＢ」</t>
    </r>
    <r>
      <rPr>
        <sz val="11"/>
        <color theme="1"/>
        <rFont val="游ゴシック Light"/>
        <family val="3"/>
        <charset val="128"/>
      </rPr>
      <t>となった場合でも、</t>
    </r>
    <rPh sb="0" eb="2">
      <t>カブ</t>
    </rPh>
    <rPh sb="2" eb="3">
      <t>ヒョウ</t>
    </rPh>
    <rPh sb="10" eb="12">
      <t>ハンテイ</t>
    </rPh>
    <rPh sb="12" eb="14">
      <t>ケッカ</t>
    </rPh>
    <rPh sb="25" eb="27">
      <t>バアイ</t>
    </rPh>
    <phoneticPr fontId="2"/>
  </si>
  <si>
    <t>表3による
ルート判定</t>
    <rPh sb="0" eb="1">
      <t>ヒョウ</t>
    </rPh>
    <rPh sb="9" eb="11">
      <t>ハンテイ</t>
    </rPh>
    <phoneticPr fontId="2"/>
  </si>
  <si>
    <t>「変更前の設計一次エネルギー消費量（その他のエネルギー消費量を除く）が基準一次エネルギー消費量（その他一次エネルギー消費量を除く）に比較し、10％以上少ない」(表1・表2）</t>
    <rPh sb="1" eb="3">
      <t>ヘンコウ</t>
    </rPh>
    <rPh sb="3" eb="4">
      <t>マエ</t>
    </rPh>
    <rPh sb="5" eb="7">
      <t>セッケイ</t>
    </rPh>
    <rPh sb="7" eb="9">
      <t>イチジ</t>
    </rPh>
    <rPh sb="14" eb="17">
      <t>ショウヒリョウ</t>
    </rPh>
    <rPh sb="20" eb="21">
      <t>タ</t>
    </rPh>
    <rPh sb="27" eb="30">
      <t>ショウヒリョウ</t>
    </rPh>
    <rPh sb="31" eb="32">
      <t>ノゾ</t>
    </rPh>
    <rPh sb="35" eb="37">
      <t>キジュン</t>
    </rPh>
    <rPh sb="37" eb="39">
      <t>イチジ</t>
    </rPh>
    <rPh sb="44" eb="47">
      <t>ショウヒリョウ</t>
    </rPh>
    <rPh sb="50" eb="51">
      <t>タ</t>
    </rPh>
    <rPh sb="51" eb="53">
      <t>イチジ</t>
    </rPh>
    <rPh sb="58" eb="61">
      <t>ショウヒリョウ</t>
    </rPh>
    <rPh sb="62" eb="63">
      <t>ノゾ</t>
    </rPh>
    <rPh sb="66" eb="68">
      <t>ヒカク</t>
    </rPh>
    <rPh sb="73" eb="75">
      <t>イジョウ</t>
    </rPh>
    <rPh sb="75" eb="76">
      <t>スク</t>
    </rPh>
    <rPh sb="80" eb="81">
      <t>ヒョウ</t>
    </rPh>
    <rPh sb="83" eb="84">
      <t>ヒョウ</t>
    </rPh>
    <phoneticPr fontId="2"/>
  </si>
  <si>
    <r>
      <t>を満たしていなければ最終ルート判定（表1・表2・表3の結果をまとめた判定）は</t>
    </r>
    <r>
      <rPr>
        <b/>
        <sz val="11"/>
        <color theme="1"/>
        <rFont val="游ゴシック Light"/>
        <family val="3"/>
        <charset val="128"/>
      </rPr>
      <t>「ルートＣ」</t>
    </r>
    <r>
      <rPr>
        <sz val="11"/>
        <color theme="1"/>
        <rFont val="游ゴシック Light"/>
        <family val="3"/>
        <charset val="128"/>
      </rPr>
      <t xml:space="preserve">となります。
</t>
    </r>
    <rPh sb="10" eb="12">
      <t>サイシュウ</t>
    </rPh>
    <rPh sb="15" eb="17">
      <t>ハンテイ</t>
    </rPh>
    <rPh sb="18" eb="19">
      <t>ヒョウ</t>
    </rPh>
    <rPh sb="21" eb="22">
      <t>ヒョウ</t>
    </rPh>
    <rPh sb="24" eb="25">
      <t>ヒョウ</t>
    </rPh>
    <rPh sb="27" eb="29">
      <t>ケッカ</t>
    </rPh>
    <rPh sb="34" eb="36">
      <t>ハンテイ</t>
    </rPh>
    <phoneticPr fontId="2"/>
  </si>
  <si>
    <r>
      <t>表1　延べ面積</t>
    </r>
    <r>
      <rPr>
        <b/>
        <u/>
        <sz val="11"/>
        <color rgb="FFFF0000"/>
        <rFont val="游ゴシック Light"/>
        <family val="3"/>
        <charset val="128"/>
      </rPr>
      <t>2,000㎡未満</t>
    </r>
    <r>
      <rPr>
        <sz val="11"/>
        <color theme="1"/>
        <rFont val="游ゴシック Light"/>
        <family val="3"/>
        <charset val="128"/>
      </rPr>
      <t>（複数用途の場合は建物全体の面積、開放部分の面積を除く）の場合のBEIチェック表（R6.04～）</t>
    </r>
    <rPh sb="0" eb="1">
      <t>ヒョウ</t>
    </rPh>
    <rPh sb="13" eb="15">
      <t>ミマン</t>
    </rPh>
    <rPh sb="32" eb="36">
      <t>カイホウブブン</t>
    </rPh>
    <rPh sb="37" eb="39">
      <t>メンセキ</t>
    </rPh>
    <rPh sb="40" eb="41">
      <t>ノゾ</t>
    </rPh>
    <rPh sb="44" eb="46">
      <t>バアイ</t>
    </rPh>
    <rPh sb="54" eb="55">
      <t>ヒョウ</t>
    </rPh>
    <phoneticPr fontId="2"/>
  </si>
  <si>
    <r>
      <t>表2　延べ面積</t>
    </r>
    <r>
      <rPr>
        <b/>
        <u/>
        <sz val="11"/>
        <color rgb="FFFF0000"/>
        <rFont val="游ゴシック Light"/>
        <family val="3"/>
        <charset val="128"/>
      </rPr>
      <t>2,000㎡以上</t>
    </r>
    <r>
      <rPr>
        <sz val="11"/>
        <color theme="1"/>
        <rFont val="游ゴシック Light"/>
        <family val="3"/>
        <charset val="128"/>
      </rPr>
      <t>（複数用途の場合は建物全体の面積、開放部分の面積を除く）の場合のBEIチェック表（R6.04～）</t>
    </r>
    <rPh sb="0" eb="1">
      <t>ヒョウ</t>
    </rPh>
    <rPh sb="32" eb="36">
      <t>カイホウブブン</t>
    </rPh>
    <rPh sb="37" eb="39">
      <t>メンセキ</t>
    </rPh>
    <rPh sb="40" eb="41">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</si>
</sst>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Light"/>
      <family val="3"/>
      <charset val="128"/>
      <scheme val="major"/>
    </font>
    <font>
      <sz val="6"/>
      <name val="Yu Gothic"/>
      <family val="3"/>
      <charset val="128"/>
      <scheme val="minor"/>
    </font>
    <font>
      <b/>
      <sz val="18"/>
      <color theme="3"/>
      <name val="Yu Gothic Light"/>
      <family val="2"/>
      <charset val="128"/>
      <scheme val="major"/>
    </font>
    <font>
      <sz val="6"/>
      <name val="Yu Gothic"/>
      <family val="2"/>
      <charset val="128"/>
      <scheme val="minor"/>
    </font>
    <font>
      <sz val="11"/>
      <color rgb="FF000000"/>
      <name val="Yu Gothic Light"/>
      <family val="3"/>
      <charset val="128"/>
      <scheme val="major"/>
    </font>
    <font>
      <u/>
      <sz val="11"/>
      <color theme="10"/>
      <name val="Yu Gothic"/>
      <family val="2"/>
      <scheme val="minor"/>
    </font>
    <font>
      <sz val="9"/>
      <color theme="1"/>
      <name val="Yu Gothic Light"/>
      <family val="3"/>
      <charset val="128"/>
      <scheme val="major"/>
    </font>
    <font>
      <sz val="9"/>
      <color rgb="FFFF0000"/>
      <name val="Yu Gothic Light"/>
      <family val="3"/>
      <charset val="128"/>
      <scheme val="major"/>
    </font>
    <font>
      <sz val="9"/>
      <color theme="1"/>
      <name val="Yu Gothic"/>
      <family val="2"/>
      <scheme val="minor"/>
    </font>
    <font>
      <b/>
      <sz val="11"/>
      <color theme="1"/>
      <name val="Yu Gothic"/>
      <family val="3"/>
      <charset val="128"/>
      <scheme val="minor"/>
    </font>
    <font>
      <u/>
      <sz val="11"/>
      <color theme="1"/>
      <name val="Yu Gothic"/>
      <family val="2"/>
      <scheme val="minor"/>
    </font>
    <font>
      <sz val="9"/>
      <color indexed="81"/>
      <name val="MS P ゴシック"/>
      <family val="3"/>
      <charset val="128"/>
    </font>
    <font>
      <sz val="11"/>
      <color theme="1"/>
      <name val="游ゴシック Light"/>
      <family val="3"/>
      <charset val="128"/>
    </font>
    <font>
      <sz val="9"/>
      <color theme="1"/>
      <name val="游ゴシック Light"/>
      <family val="3"/>
      <charset val="128"/>
    </font>
    <font>
      <b/>
      <sz val="11"/>
      <color theme="1"/>
      <name val="游ゴシック Light"/>
      <family val="3"/>
      <charset val="128"/>
    </font>
    <font>
      <u/>
      <sz val="11"/>
      <color theme="1"/>
      <name val="游ゴシック Light"/>
      <family val="3"/>
      <charset val="128"/>
    </font>
    <font>
      <b/>
      <sz val="22"/>
      <color theme="1"/>
      <name val="Yu Gothic"/>
      <family val="3"/>
      <charset val="128"/>
      <scheme val="minor"/>
    </font>
    <font>
      <b/>
      <sz val="9"/>
      <color rgb="FFFF0000"/>
      <name val="Yu Gothic Light"/>
      <family val="3"/>
      <charset val="128"/>
      <scheme val="major"/>
    </font>
    <font>
      <b/>
      <u/>
      <sz val="11"/>
      <color rgb="FFFF0000"/>
      <name val="游ゴシック Light"/>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114">
    <xf numFmtId="0" fontId="0" fillId="0" borderId="0" xfId="0"/>
    <xf numFmtId="0" fontId="1" fillId="2"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vertical="center"/>
    </xf>
    <xf numFmtId="0" fontId="1" fillId="3" borderId="2" xfId="0" applyFont="1" applyFill="1" applyBorder="1" applyAlignment="1" applyProtection="1">
      <alignment vertical="center"/>
      <protection locked="0"/>
    </xf>
    <xf numFmtId="0" fontId="1" fillId="3"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pplyProtection="1">
      <alignment vertical="center"/>
      <protection locked="0"/>
    </xf>
    <xf numFmtId="0" fontId="1" fillId="3"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pplyProtection="1">
      <alignment vertical="center"/>
      <protection locked="0"/>
    </xf>
    <xf numFmtId="0" fontId="1" fillId="2" borderId="8" xfId="0" applyFont="1" applyFill="1" applyBorder="1" applyAlignment="1">
      <alignment horizontal="center" vertical="center"/>
    </xf>
    <xf numFmtId="0" fontId="1" fillId="2" borderId="8" xfId="0" applyFont="1" applyFill="1" applyBorder="1" applyAlignment="1">
      <alignment vertical="center"/>
    </xf>
    <xf numFmtId="0" fontId="1" fillId="2" borderId="8" xfId="0" applyFont="1" applyFill="1" applyBorder="1" applyAlignment="1" applyProtection="1">
      <alignment vertical="center"/>
      <protection locked="0"/>
    </xf>
    <xf numFmtId="0" fontId="1" fillId="3" borderId="6" xfId="0" applyFont="1" applyFill="1" applyBorder="1" applyAlignment="1">
      <alignment horizontal="center" vertical="center"/>
    </xf>
    <xf numFmtId="0" fontId="1" fillId="3" borderId="6" xfId="0" applyFont="1" applyFill="1" applyBorder="1" applyAlignment="1">
      <alignment vertical="center"/>
    </xf>
    <xf numFmtId="0" fontId="1" fillId="3" borderId="6" xfId="0" applyFont="1" applyFill="1" applyBorder="1" applyAlignment="1" applyProtection="1">
      <alignment vertical="center"/>
      <protection locked="0"/>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pplyProtection="1">
      <alignment vertical="center"/>
      <protection locked="0"/>
    </xf>
    <xf numFmtId="0" fontId="1" fillId="2" borderId="2" xfId="0" applyFont="1" applyFill="1" applyBorder="1" applyAlignment="1">
      <alignment horizontal="center" vertical="center"/>
    </xf>
    <xf numFmtId="0" fontId="1" fillId="2" borderId="2" xfId="0" applyFont="1" applyFill="1" applyBorder="1" applyAlignment="1">
      <alignment vertical="center"/>
    </xf>
    <xf numFmtId="0" fontId="1" fillId="2" borderId="2" xfId="0" applyFont="1" applyFill="1" applyBorder="1" applyAlignment="1" applyProtection="1">
      <alignment vertical="center"/>
      <protection locked="0"/>
    </xf>
    <xf numFmtId="0" fontId="5" fillId="3" borderId="9" xfId="0" applyFont="1" applyFill="1" applyBorder="1" applyAlignment="1">
      <alignment horizontal="center" vertical="center"/>
    </xf>
    <xf numFmtId="0" fontId="5" fillId="3" borderId="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7" xfId="0" applyFont="1" applyFill="1" applyBorder="1" applyAlignment="1">
      <alignment vertical="center"/>
    </xf>
    <xf numFmtId="0" fontId="1" fillId="3" borderId="7" xfId="0" applyFont="1" applyFill="1" applyBorder="1" applyAlignment="1" applyProtection="1">
      <alignment vertical="center"/>
      <protection locked="0"/>
    </xf>
    <xf numFmtId="0" fontId="1" fillId="3" borderId="8" xfId="0" applyFont="1" applyFill="1" applyBorder="1" applyAlignment="1">
      <alignment vertical="center"/>
    </xf>
    <xf numFmtId="0" fontId="1" fillId="3" borderId="8" xfId="0" applyFont="1" applyFill="1" applyBorder="1" applyAlignment="1" applyProtection="1">
      <alignment vertical="center"/>
      <protection locked="0"/>
    </xf>
    <xf numFmtId="0" fontId="1" fillId="2" borderId="9" xfId="0" applyFont="1" applyFill="1" applyBorder="1" applyAlignment="1">
      <alignment vertical="center"/>
    </xf>
    <xf numFmtId="0" fontId="1" fillId="2" borderId="9" xfId="0" applyFont="1" applyFill="1" applyBorder="1" applyAlignment="1" applyProtection="1">
      <alignment vertical="center"/>
      <protection locked="0"/>
    </xf>
    <xf numFmtId="0" fontId="1" fillId="2" borderId="1" xfId="0" applyFont="1" applyFill="1" applyBorder="1" applyAlignment="1">
      <alignment horizontal="center" vertical="center" wrapText="1"/>
    </xf>
    <xf numFmtId="0" fontId="0" fillId="0" borderId="1" xfId="0" applyBorder="1"/>
    <xf numFmtId="0" fontId="1" fillId="0" borderId="0" xfId="0" applyFont="1" applyFill="1" applyBorder="1" applyAlignment="1" applyProtection="1">
      <alignment vertical="center"/>
      <protection locked="0"/>
    </xf>
    <xf numFmtId="0" fontId="1" fillId="3" borderId="10" xfId="0" applyFont="1" applyFill="1" applyBorder="1" applyAlignment="1">
      <alignment vertical="center"/>
    </xf>
    <xf numFmtId="0" fontId="1" fillId="3" borderId="11" xfId="0" applyFont="1" applyFill="1" applyBorder="1" applyAlignment="1">
      <alignment vertical="center"/>
    </xf>
    <xf numFmtId="0" fontId="1" fillId="3" borderId="13" xfId="0" applyFont="1" applyFill="1" applyBorder="1" applyAlignment="1">
      <alignment vertical="center"/>
    </xf>
    <xf numFmtId="0" fontId="1" fillId="3" borderId="14" xfId="0" applyFont="1" applyFill="1" applyBorder="1" applyAlignment="1">
      <alignment vertical="center"/>
    </xf>
    <xf numFmtId="0" fontId="1" fillId="3" borderId="0" xfId="0" applyFont="1" applyFill="1" applyBorder="1" applyAlignment="1">
      <alignment vertical="center"/>
    </xf>
    <xf numFmtId="9" fontId="0" fillId="0" borderId="0" xfId="0" applyNumberFormat="1"/>
    <xf numFmtId="0" fontId="9" fillId="0" borderId="0" xfId="0" applyFont="1"/>
    <xf numFmtId="0" fontId="0" fillId="0" borderId="0" xfId="0" applyBorder="1"/>
    <xf numFmtId="0" fontId="0" fillId="0" borderId="1" xfId="0" applyBorder="1" applyProtection="1">
      <protection locked="0"/>
    </xf>
    <xf numFmtId="0" fontId="9" fillId="0" borderId="18" xfId="0" applyFont="1" applyBorder="1" applyProtection="1"/>
    <xf numFmtId="0" fontId="7" fillId="3" borderId="2" xfId="0" applyFont="1" applyFill="1" applyBorder="1" applyAlignment="1" applyProtection="1">
      <alignment vertical="center"/>
    </xf>
    <xf numFmtId="0" fontId="7" fillId="2" borderId="6"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8" xfId="0" applyFont="1" applyFill="1" applyBorder="1" applyAlignment="1" applyProtection="1">
      <alignment vertical="center"/>
    </xf>
    <xf numFmtId="0" fontId="7" fillId="3" borderId="6" xfId="0" applyFont="1" applyFill="1" applyBorder="1" applyAlignment="1" applyProtection="1">
      <alignment vertical="center"/>
    </xf>
    <xf numFmtId="0" fontId="7" fillId="3" borderId="7" xfId="0" applyFont="1" applyFill="1" applyBorder="1" applyAlignment="1" applyProtection="1">
      <alignment vertical="center"/>
    </xf>
    <xf numFmtId="0" fontId="7" fillId="3" borderId="9"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2" xfId="0" applyFont="1" applyFill="1" applyBorder="1" applyAlignment="1" applyProtection="1">
      <alignment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9" xfId="0" applyFont="1" applyFill="1" applyBorder="1" applyAlignment="1" applyProtection="1">
      <alignment vertical="center"/>
    </xf>
    <xf numFmtId="0" fontId="1" fillId="2" borderId="9" xfId="0" applyFont="1" applyFill="1" applyBorder="1" applyAlignment="1">
      <alignment horizontal="center" vertical="center"/>
    </xf>
    <xf numFmtId="0" fontId="1" fillId="2" borderId="9" xfId="0" applyFont="1" applyFill="1" applyBorder="1" applyAlignment="1">
      <alignment vertical="center" shrinkToFit="1"/>
    </xf>
    <xf numFmtId="0" fontId="1" fillId="3" borderId="16" xfId="0" applyFont="1" applyFill="1" applyBorder="1" applyAlignment="1">
      <alignment vertical="center"/>
    </xf>
    <xf numFmtId="0" fontId="0" fillId="3" borderId="0" xfId="0" applyFont="1" applyFill="1" applyBorder="1" applyAlignment="1">
      <alignment vertical="center"/>
    </xf>
    <xf numFmtId="0" fontId="11" fillId="3" borderId="15" xfId="1" applyNumberFormat="1" applyFont="1" applyFill="1" applyBorder="1" applyAlignment="1">
      <alignment vertical="center"/>
    </xf>
    <xf numFmtId="0" fontId="0" fillId="3" borderId="16" xfId="0" applyFont="1" applyFill="1" applyBorder="1" applyAlignment="1">
      <alignment vertical="center"/>
    </xf>
    <xf numFmtId="0" fontId="9" fillId="3" borderId="16" xfId="0" applyFont="1" applyFill="1" applyBorder="1"/>
    <xf numFmtId="0" fontId="9" fillId="3" borderId="17" xfId="0" applyFont="1" applyFill="1" applyBorder="1"/>
    <xf numFmtId="0" fontId="7" fillId="3" borderId="6" xfId="0" applyFont="1" applyFill="1" applyBorder="1" applyAlignment="1" applyProtection="1">
      <alignment vertical="center" wrapText="1"/>
    </xf>
    <xf numFmtId="0" fontId="7" fillId="3" borderId="8" xfId="0" applyFont="1" applyFill="1" applyBorder="1" applyAlignment="1" applyProtection="1">
      <alignment vertical="center"/>
    </xf>
    <xf numFmtId="0" fontId="7" fillId="3" borderId="11" xfId="0" applyFont="1" applyFill="1" applyBorder="1" applyAlignment="1">
      <alignment vertical="center"/>
    </xf>
    <xf numFmtId="0" fontId="7" fillId="3" borderId="0" xfId="0" applyFont="1" applyFill="1" applyBorder="1" applyAlignment="1">
      <alignment vertical="center"/>
    </xf>
    <xf numFmtId="0" fontId="7" fillId="3" borderId="12" xfId="0" applyFont="1" applyFill="1" applyBorder="1" applyAlignment="1">
      <alignment vertical="center"/>
    </xf>
    <xf numFmtId="0" fontId="7" fillId="3" borderId="14" xfId="0" applyFont="1" applyFill="1" applyBorder="1" applyAlignment="1">
      <alignment vertical="center"/>
    </xf>
    <xf numFmtId="0" fontId="7" fillId="3" borderId="7" xfId="0" applyFont="1" applyFill="1" applyBorder="1" applyAlignment="1" applyProtection="1">
      <alignment vertical="center" wrapText="1"/>
    </xf>
    <xf numFmtId="0" fontId="1" fillId="2" borderId="1" xfId="0" applyFont="1" applyFill="1" applyBorder="1" applyAlignment="1">
      <alignment horizontal="center" vertical="center"/>
    </xf>
    <xf numFmtId="0" fontId="13" fillId="4" borderId="24" xfId="0" applyFont="1" applyFill="1" applyBorder="1"/>
    <xf numFmtId="0" fontId="14" fillId="4" borderId="24" xfId="0" applyFont="1" applyFill="1" applyBorder="1"/>
    <xf numFmtId="0" fontId="14" fillId="4" borderId="25" xfId="0" applyFont="1" applyFill="1" applyBorder="1"/>
    <xf numFmtId="0" fontId="13" fillId="0" borderId="0" xfId="0" applyFont="1"/>
    <xf numFmtId="0" fontId="13" fillId="4" borderId="26" xfId="0" applyFont="1" applyFill="1" applyBorder="1"/>
    <xf numFmtId="0" fontId="13" fillId="4" borderId="0" xfId="0" applyFont="1" applyFill="1" applyBorder="1"/>
    <xf numFmtId="0" fontId="14" fillId="4" borderId="0" xfId="0" applyFont="1" applyFill="1" applyBorder="1"/>
    <xf numFmtId="0" fontId="14" fillId="4" borderId="27" xfId="0" applyFont="1" applyFill="1" applyBorder="1"/>
    <xf numFmtId="0" fontId="16" fillId="4" borderId="26" xfId="0" applyFont="1" applyFill="1" applyBorder="1"/>
    <xf numFmtId="0" fontId="16" fillId="4" borderId="0" xfId="0" applyFont="1" applyFill="1" applyBorder="1"/>
    <xf numFmtId="0" fontId="13" fillId="4" borderId="29" xfId="0" applyFont="1" applyFill="1" applyBorder="1"/>
    <xf numFmtId="0" fontId="14" fillId="4" borderId="29" xfId="0" applyFont="1" applyFill="1" applyBorder="1"/>
    <xf numFmtId="0" fontId="14" fillId="4" borderId="30" xfId="0" applyFont="1" applyFill="1" applyBorder="1"/>
    <xf numFmtId="0" fontId="14" fillId="0" borderId="0" xfId="0" applyFont="1"/>
    <xf numFmtId="0" fontId="13" fillId="0" borderId="1" xfId="0" applyFont="1" applyBorder="1" applyAlignment="1">
      <alignment horizontal="center"/>
    </xf>
    <xf numFmtId="0" fontId="13" fillId="0" borderId="18" xfId="0" applyFont="1" applyBorder="1" applyAlignment="1">
      <alignment horizontal="center" vertical="center"/>
    </xf>
    <xf numFmtId="0" fontId="13" fillId="0" borderId="21" xfId="0" applyFont="1" applyBorder="1" applyAlignment="1">
      <alignment horizontal="center"/>
    </xf>
    <xf numFmtId="0" fontId="13" fillId="0" borderId="1" xfId="0" applyFont="1" applyBorder="1"/>
    <xf numFmtId="2" fontId="13" fillId="0" borderId="18" xfId="0" applyNumberFormat="1" applyFont="1" applyBorder="1" applyAlignment="1">
      <alignment horizontal="center"/>
    </xf>
    <xf numFmtId="0" fontId="13" fillId="0" borderId="0" xfId="0" applyFont="1" applyBorder="1"/>
    <xf numFmtId="2" fontId="13" fillId="0" borderId="0" xfId="0" applyNumberFormat="1" applyFont="1" applyBorder="1" applyAlignment="1">
      <alignment horizontal="center"/>
    </xf>
    <xf numFmtId="0" fontId="13" fillId="0" borderId="0" xfId="0" applyFont="1" applyBorder="1" applyAlignment="1">
      <alignment horizontal="center"/>
    </xf>
    <xf numFmtId="0" fontId="1" fillId="2" borderId="1" xfId="0" applyFont="1" applyFill="1" applyBorder="1" applyAlignment="1">
      <alignment horizontal="center" vertical="center"/>
    </xf>
    <xf numFmtId="2" fontId="13" fillId="0" borderId="22" xfId="0" applyNumberFormat="1" applyFont="1" applyBorder="1" applyAlignment="1" applyProtection="1">
      <alignment horizontal="center" vertical="center"/>
      <protection locked="0"/>
    </xf>
    <xf numFmtId="2" fontId="13" fillId="0" borderId="20" xfId="0" applyNumberFormat="1" applyFont="1" applyBorder="1" applyAlignment="1" applyProtection="1">
      <alignment horizontal="center" vertical="center"/>
      <protection locked="0"/>
    </xf>
    <xf numFmtId="0" fontId="1" fillId="3" borderId="6" xfId="0" applyFont="1" applyFill="1" applyBorder="1" applyAlignment="1">
      <alignment horizontal="left" vertical="center"/>
    </xf>
    <xf numFmtId="0" fontId="1" fillId="3" borderId="9" xfId="0" applyFont="1" applyFill="1" applyBorder="1" applyAlignment="1">
      <alignment horizontal="left" vertical="center"/>
    </xf>
    <xf numFmtId="0" fontId="1" fillId="3" borderId="7" xfId="0" applyFont="1" applyFill="1" applyBorder="1" applyAlignment="1">
      <alignment horizontal="left" vertical="center"/>
    </xf>
    <xf numFmtId="0" fontId="10" fillId="0" borderId="1" xfId="0" applyFont="1" applyBorder="1" applyAlignment="1" applyProtection="1">
      <alignment horizontal="center" vertical="center"/>
    </xf>
    <xf numFmtId="0" fontId="18" fillId="2" borderId="6" xfId="0" applyFont="1" applyFill="1" applyBorder="1" applyAlignment="1" applyProtection="1">
      <alignment vertical="center"/>
    </xf>
    <xf numFmtId="0" fontId="1" fillId="4" borderId="19" xfId="0" applyFont="1" applyFill="1" applyBorder="1" applyAlignment="1">
      <alignment horizontal="center" vertical="center" wrapText="1"/>
    </xf>
    <xf numFmtId="0" fontId="13" fillId="4" borderId="28" xfId="0" applyFont="1" applyFill="1" applyBorder="1" applyAlignment="1">
      <alignment horizontal="left"/>
    </xf>
    <xf numFmtId="0" fontId="19" fillId="4" borderId="23" xfId="0" applyFont="1" applyFill="1" applyBorder="1"/>
    <xf numFmtId="0" fontId="1" fillId="2" borderId="1" xfId="0" applyFont="1" applyFill="1" applyBorder="1" applyAlignment="1">
      <alignment horizontal="center" vertical="center"/>
    </xf>
    <xf numFmtId="0" fontId="17" fillId="0" borderId="19" xfId="0" applyFont="1" applyBorder="1" applyAlignment="1" applyProtection="1">
      <alignment horizontal="center" vertical="center"/>
    </xf>
    <xf numFmtId="0" fontId="17" fillId="0" borderId="31" xfId="0" applyFont="1" applyBorder="1" applyAlignment="1" applyProtection="1">
      <alignment horizontal="center" vertical="center"/>
    </xf>
    <xf numFmtId="0" fontId="17" fillId="0" borderId="32" xfId="0" applyFont="1" applyBorder="1" applyAlignment="1" applyProtection="1">
      <alignment horizontal="center" vertical="center"/>
    </xf>
  </cellXfs>
  <cellStyles count="2">
    <cellStyle name="ハイパーリンク" xfId="1" builtinId="8"/>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lit.go.jp/jutakukentiku/house/29.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4"/>
  <sheetViews>
    <sheetView tabSelected="1" view="pageBreakPreview" zoomScale="60" zoomScaleNormal="85" workbookViewId="0">
      <selection activeCell="X16" sqref="X16"/>
    </sheetView>
  </sheetViews>
  <sheetFormatPr defaultRowHeight="18.75"/>
  <cols>
    <col min="1" max="1" width="10.375" bestFit="1" customWidth="1"/>
    <col min="2" max="2" width="12.375" bestFit="1" customWidth="1"/>
    <col min="3" max="3" width="6.625" bestFit="1" customWidth="1"/>
    <col min="4" max="4" width="57.625" bestFit="1" customWidth="1"/>
    <col min="5" max="6" width="12" customWidth="1"/>
    <col min="7" max="7" width="12.875" bestFit="1" customWidth="1"/>
    <col min="8" max="8" width="12.875" hidden="1" customWidth="1"/>
    <col min="9" max="9" width="17" style="45" customWidth="1"/>
    <col min="10" max="10" width="45.75" style="45" customWidth="1"/>
    <col min="11" max="11" width="17.875" customWidth="1"/>
    <col min="12" max="12" width="9.875" customWidth="1"/>
    <col min="13" max="13" width="9.375" bestFit="1" customWidth="1"/>
  </cols>
  <sheetData>
    <row r="1" spans="1:11" ht="19.5" thickBot="1"/>
    <row r="2" spans="1:11" s="80" customFormat="1" ht="36.75" thickBot="1">
      <c r="A2" s="109" t="s">
        <v>251</v>
      </c>
      <c r="B2" s="77"/>
      <c r="C2" s="77"/>
      <c r="D2" s="77"/>
      <c r="E2" s="77"/>
      <c r="F2" s="77"/>
      <c r="G2" s="77"/>
      <c r="H2" s="77"/>
      <c r="I2" s="78"/>
      <c r="J2" s="79"/>
      <c r="K2" s="107" t="s">
        <v>261</v>
      </c>
    </row>
    <row r="3" spans="1:11" s="80" customFormat="1" ht="18">
      <c r="A3" s="81" t="s">
        <v>270</v>
      </c>
      <c r="B3" s="82"/>
      <c r="C3" s="82"/>
      <c r="D3" s="82"/>
      <c r="E3" s="82"/>
      <c r="F3" s="82"/>
      <c r="G3" s="82"/>
      <c r="H3" s="82"/>
      <c r="I3" s="83"/>
      <c r="J3" s="84"/>
      <c r="K3" s="111" t="str">
        <f>IF(K20="計画変更","計画変更",IF(OR(L20="C",K20="C"),"C",IF(L21="B","B",IF(K20="A","A",""))))</f>
        <v>A</v>
      </c>
    </row>
    <row r="4" spans="1:11" s="80" customFormat="1" ht="18">
      <c r="A4" s="85" t="s">
        <v>272</v>
      </c>
      <c r="B4" s="86"/>
      <c r="C4" s="82"/>
      <c r="D4" s="82"/>
      <c r="E4" s="82"/>
      <c r="F4" s="82"/>
      <c r="G4" s="82"/>
      <c r="H4" s="82"/>
      <c r="I4" s="83"/>
      <c r="J4" s="84"/>
      <c r="K4" s="112"/>
    </row>
    <row r="5" spans="1:11" s="80" customFormat="1" thickBot="1">
      <c r="A5" s="108" t="s">
        <v>273</v>
      </c>
      <c r="B5" s="87"/>
      <c r="C5" s="87"/>
      <c r="D5" s="87"/>
      <c r="E5" s="87"/>
      <c r="F5" s="87"/>
      <c r="G5" s="87"/>
      <c r="H5" s="87"/>
      <c r="I5" s="88"/>
      <c r="J5" s="89"/>
      <c r="K5" s="113"/>
    </row>
    <row r="6" spans="1:11" s="80" customFormat="1" thickBot="1">
      <c r="D6" s="80" t="s">
        <v>274</v>
      </c>
      <c r="I6" s="90"/>
      <c r="J6" s="90"/>
    </row>
    <row r="7" spans="1:11" s="80" customFormat="1" ht="18">
      <c r="D7" s="91" t="s">
        <v>252</v>
      </c>
      <c r="E7" s="92" t="s">
        <v>256</v>
      </c>
      <c r="F7" s="92" t="s">
        <v>257</v>
      </c>
      <c r="G7" s="93" t="s">
        <v>258</v>
      </c>
      <c r="I7" s="91" t="s">
        <v>259</v>
      </c>
      <c r="J7" s="90"/>
    </row>
    <row r="8" spans="1:11" s="80" customFormat="1" ht="18">
      <c r="D8" s="94" t="s">
        <v>253</v>
      </c>
      <c r="E8" s="95">
        <v>1</v>
      </c>
      <c r="F8" s="95">
        <f>E8*0.9</f>
        <v>0.9</v>
      </c>
      <c r="G8" s="100"/>
      <c r="I8" s="91" t="str">
        <f>IF(G8="","",IF(G8&lt;F8,"可","不可"))</f>
        <v/>
      </c>
      <c r="J8" s="90"/>
    </row>
    <row r="9" spans="1:11" s="80" customFormat="1" ht="18">
      <c r="D9" s="94" t="s">
        <v>254</v>
      </c>
      <c r="E9" s="95">
        <v>1</v>
      </c>
      <c r="F9" s="95">
        <f>E9*0.9</f>
        <v>0.9</v>
      </c>
      <c r="G9" s="100"/>
      <c r="I9" s="91" t="str">
        <f>IF(G9="","",IF(G9&lt;F9,"可","不可"))</f>
        <v/>
      </c>
      <c r="J9" s="90"/>
    </row>
    <row r="10" spans="1:11" s="80" customFormat="1" thickBot="1">
      <c r="D10" s="94" t="s">
        <v>255</v>
      </c>
      <c r="E10" s="95">
        <v>1</v>
      </c>
      <c r="F10" s="95">
        <f>E10*0.9</f>
        <v>0.9</v>
      </c>
      <c r="G10" s="101"/>
      <c r="I10" s="91" t="str">
        <f>IF(G10="","",IF(G10&lt;F10,"可","不可"))</f>
        <v/>
      </c>
      <c r="J10" s="90"/>
    </row>
    <row r="11" spans="1:11" s="80" customFormat="1" ht="18">
      <c r="D11" s="96"/>
      <c r="E11" s="97"/>
      <c r="F11" s="97"/>
      <c r="G11" s="80" t="s">
        <v>260</v>
      </c>
      <c r="I11" s="98"/>
      <c r="J11" s="90"/>
    </row>
    <row r="12" spans="1:11" s="80" customFormat="1" thickBot="1">
      <c r="D12" s="80" t="s">
        <v>275</v>
      </c>
      <c r="I12" s="90"/>
      <c r="J12" s="90"/>
    </row>
    <row r="13" spans="1:11" s="80" customFormat="1" ht="18">
      <c r="D13" s="91" t="s">
        <v>252</v>
      </c>
      <c r="E13" s="92" t="s">
        <v>256</v>
      </c>
      <c r="F13" s="92" t="s">
        <v>257</v>
      </c>
      <c r="G13" s="93" t="s">
        <v>258</v>
      </c>
      <c r="I13" s="91" t="s">
        <v>259</v>
      </c>
      <c r="J13" s="90"/>
    </row>
    <row r="14" spans="1:11" s="80" customFormat="1" ht="18">
      <c r="D14" s="94" t="s">
        <v>253</v>
      </c>
      <c r="E14" s="95">
        <v>0.75</v>
      </c>
      <c r="F14" s="95">
        <f>E14*0.9</f>
        <v>0.67500000000000004</v>
      </c>
      <c r="G14" s="100"/>
      <c r="I14" s="91" t="str">
        <f>IF(G14="","",IF(G14&lt;F14,"可","不可"))</f>
        <v/>
      </c>
      <c r="J14" s="90"/>
    </row>
    <row r="15" spans="1:11" s="80" customFormat="1" ht="18">
      <c r="D15" s="94" t="s">
        <v>254</v>
      </c>
      <c r="E15" s="95">
        <v>0.8</v>
      </c>
      <c r="F15" s="95">
        <f>E15*0.9</f>
        <v>0.72000000000000008</v>
      </c>
      <c r="G15" s="100"/>
      <c r="I15" s="91" t="str">
        <f>IF(G15="","",IF(G15&lt;F15,"可","不可"))</f>
        <v/>
      </c>
      <c r="J15" s="90"/>
    </row>
    <row r="16" spans="1:11" s="80" customFormat="1" thickBot="1">
      <c r="D16" s="94" t="s">
        <v>255</v>
      </c>
      <c r="E16" s="95">
        <v>0.85</v>
      </c>
      <c r="F16" s="95">
        <f>E16*0.9</f>
        <v>0.76500000000000001</v>
      </c>
      <c r="G16" s="101"/>
      <c r="I16" s="91" t="str">
        <f>IF(G16="","",IF(G16&lt;F16,"可","不可"))</f>
        <v/>
      </c>
      <c r="J16" s="90"/>
    </row>
    <row r="17" spans="1:13" s="80" customFormat="1" ht="18">
      <c r="G17" s="80" t="s">
        <v>260</v>
      </c>
      <c r="I17" s="90"/>
      <c r="J17" s="90"/>
    </row>
    <row r="18" spans="1:13">
      <c r="A18" t="s">
        <v>269</v>
      </c>
    </row>
    <row r="19" spans="1:13" ht="36">
      <c r="A19" s="110" t="s">
        <v>0</v>
      </c>
      <c r="B19" s="110"/>
      <c r="C19" s="1" t="s">
        <v>1</v>
      </c>
      <c r="D19" s="1" t="s">
        <v>2</v>
      </c>
      <c r="E19" s="36" t="s">
        <v>232</v>
      </c>
      <c r="F19" s="36" t="s">
        <v>233</v>
      </c>
      <c r="G19" s="76" t="s">
        <v>3</v>
      </c>
      <c r="H19" s="99" t="s">
        <v>240</v>
      </c>
      <c r="I19" s="58" t="s">
        <v>239</v>
      </c>
      <c r="J19" s="59" t="s">
        <v>241</v>
      </c>
      <c r="K19" s="36" t="s">
        <v>271</v>
      </c>
    </row>
    <row r="20" spans="1:13">
      <c r="A20" s="37" t="s">
        <v>214</v>
      </c>
      <c r="B20" s="37"/>
      <c r="C20" s="37"/>
      <c r="D20" s="37"/>
      <c r="E20" s="47"/>
      <c r="F20" s="47"/>
      <c r="G20" s="37"/>
      <c r="H20" s="37"/>
      <c r="I20" s="48"/>
      <c r="J20" s="48"/>
      <c r="K20" s="105" t="str">
        <f>IF(SUM(COUNTIF(I23:I24,"計画変更で変更"))&gt;0,"計画変更",IF(SUM(COUNTIF(I21:I178,"C"))&gt;0,"C",IF(SUM(COUNTIF(I21:I178,"B"))&gt;0,"B",IF(SUM(COUNTIF(I21:I178,"A"))&gt;0,"A"))))</f>
        <v>A</v>
      </c>
      <c r="L20" s="80" t="str">
        <f>IF(AND(K20="B",SUM(COUNTIF(I8:I16,"不可")&gt;0)),"C","")</f>
        <v/>
      </c>
      <c r="M20" s="46"/>
    </row>
    <row r="21" spans="1:13">
      <c r="A21" s="2" t="s">
        <v>4</v>
      </c>
      <c r="B21" s="2"/>
      <c r="C21" s="3" t="s">
        <v>5</v>
      </c>
      <c r="D21" s="4" t="s">
        <v>6</v>
      </c>
      <c r="E21" s="5"/>
      <c r="F21" s="5"/>
      <c r="G21" s="4" t="str">
        <f>IF(E21&lt;&gt;F21,IF(ISNUMBER(E21),ROUND((E21-F21)/F21*100,2)&amp;"%","有"),"-")</f>
        <v>-</v>
      </c>
      <c r="H21" s="32" t="str">
        <f>IF(E21&lt;&gt;F21,IF(ISNUMBER(E21),ROUND((E21-F21)/F21*100,2),"有"),"-")</f>
        <v>-</v>
      </c>
      <c r="I21" s="49" t="str">
        <f>IF(G21="-","-","A")</f>
        <v>-</v>
      </c>
      <c r="J21" s="49"/>
      <c r="K21" s="38"/>
      <c r="L21" s="80" t="str">
        <f>IF(AND(K20="B",SUM(COUNTIF(I8:I16,"可")&gt;0)),"B","")</f>
        <v/>
      </c>
    </row>
    <row r="22" spans="1:13">
      <c r="A22" s="6"/>
      <c r="B22" s="6"/>
      <c r="C22" s="7" t="s">
        <v>7</v>
      </c>
      <c r="D22" s="8" t="s">
        <v>8</v>
      </c>
      <c r="E22" s="9"/>
      <c r="F22" s="9"/>
      <c r="G22" s="8" t="str">
        <f>IF(E22&lt;&gt;F22,IF(ISNUMBER(E22),ROUND((E22-F22)/F22*100,2)&amp;"%","有"),"-")</f>
        <v>-</v>
      </c>
      <c r="H22" s="8" t="str">
        <f t="shared" ref="H22:H85" si="0">IF(E22&lt;&gt;F22,IF(ISNUMBER(E22),ROUND((E22-F22)/F22*100,2),"有"),"-")</f>
        <v>-</v>
      </c>
      <c r="I22" s="60" t="str">
        <f>IF(G22="-","-","C")</f>
        <v>-</v>
      </c>
      <c r="J22" s="50"/>
      <c r="K22" s="38"/>
    </row>
    <row r="23" spans="1:13">
      <c r="A23" s="6"/>
      <c r="B23" s="6"/>
      <c r="C23" s="7" t="s">
        <v>9</v>
      </c>
      <c r="D23" s="8" t="s">
        <v>10</v>
      </c>
      <c r="E23" s="9"/>
      <c r="F23" s="9"/>
      <c r="G23" s="8" t="str">
        <f>IF(E23&lt;&gt;F23,IF(ISNUMBER(E23),ROUND((E23-F23)/F23*100,2)&amp;"%","有"),"-")</f>
        <v>-</v>
      </c>
      <c r="H23" s="8" t="str">
        <f t="shared" si="0"/>
        <v>-</v>
      </c>
      <c r="I23" s="50" t="str">
        <f>IF(G23="-","-","計画変更で変更")</f>
        <v>-</v>
      </c>
      <c r="J23" s="106" t="s">
        <v>242</v>
      </c>
      <c r="K23" s="38"/>
    </row>
    <row r="24" spans="1:13">
      <c r="A24" s="6"/>
      <c r="B24" s="6"/>
      <c r="C24" s="7" t="s">
        <v>11</v>
      </c>
      <c r="D24" s="8" t="s">
        <v>12</v>
      </c>
      <c r="E24" s="9"/>
      <c r="F24" s="9"/>
      <c r="G24" s="8" t="str">
        <f>IF(E24&lt;&gt;F24,IF(ISNUMBER(E24),ROUND((E24-F24)/F24*100,2)&amp;"%","有"),"-")</f>
        <v>-</v>
      </c>
      <c r="H24" s="8" t="str">
        <f t="shared" si="0"/>
        <v>-</v>
      </c>
      <c r="I24" s="50" t="str">
        <f>IF(G24="-","-","計画変更で変更")</f>
        <v>-</v>
      </c>
      <c r="J24" s="106" t="s">
        <v>242</v>
      </c>
      <c r="K24" s="38"/>
    </row>
    <row r="25" spans="1:13">
      <c r="A25" s="10"/>
      <c r="B25" s="10"/>
      <c r="C25" s="11" t="s">
        <v>13</v>
      </c>
      <c r="D25" s="12" t="s">
        <v>14</v>
      </c>
      <c r="E25" s="13"/>
      <c r="F25" s="13"/>
      <c r="G25" s="12" t="str">
        <f>IF(E25&lt;&gt;F25,IF(ISNUMBER(E25),ROUND((E25-F25)/F25*100,2)&amp;"%","有"),"-")</f>
        <v>-</v>
      </c>
      <c r="H25" s="12" t="str">
        <f t="shared" si="0"/>
        <v>-</v>
      </c>
      <c r="I25" s="51" t="str">
        <f>IF(G25="-","-","C")</f>
        <v>-</v>
      </c>
      <c r="J25" s="51"/>
      <c r="K25" s="38"/>
      <c r="M25" s="44"/>
    </row>
    <row r="26" spans="1:13">
      <c r="A26" s="6" t="s">
        <v>15</v>
      </c>
      <c r="B26" s="2" t="s">
        <v>16</v>
      </c>
      <c r="C26" s="14" t="s">
        <v>17</v>
      </c>
      <c r="D26" s="15" t="s">
        <v>18</v>
      </c>
      <c r="E26" s="16"/>
      <c r="F26" s="16"/>
      <c r="G26" s="15" t="str">
        <f t="shared" ref="G26:G69" si="1">IF(E26&lt;&gt;F26,IF(ISNUMBER(E26),ROUND((E26-F26)/F26*100,2)&amp;"%","有"),"-")</f>
        <v>-</v>
      </c>
      <c r="H26" s="15" t="str">
        <f t="shared" si="0"/>
        <v>-</v>
      </c>
      <c r="I26" s="52" t="str">
        <f>IF(G26="-","-","C")</f>
        <v>-</v>
      </c>
      <c r="J26" s="52"/>
      <c r="K26" s="38"/>
    </row>
    <row r="27" spans="1:13">
      <c r="A27" s="6"/>
      <c r="B27" s="6"/>
      <c r="C27" s="17" t="s">
        <v>19</v>
      </c>
      <c r="D27" s="18" t="s">
        <v>20</v>
      </c>
      <c r="E27" s="19"/>
      <c r="F27" s="19"/>
      <c r="G27" s="18" t="str">
        <f t="shared" si="1"/>
        <v>-</v>
      </c>
      <c r="H27" s="18" t="str">
        <f t="shared" si="0"/>
        <v>-</v>
      </c>
      <c r="I27" s="53" t="str">
        <f>IF(G27="-","-",IF(H27&lt;=0,"A","C"))</f>
        <v>-</v>
      </c>
      <c r="J27" s="53" t="s">
        <v>243</v>
      </c>
      <c r="K27" s="38"/>
    </row>
    <row r="28" spans="1:13">
      <c r="A28" s="6"/>
      <c r="B28" s="6"/>
      <c r="C28" s="17" t="s">
        <v>21</v>
      </c>
      <c r="D28" s="18" t="s">
        <v>22</v>
      </c>
      <c r="E28" s="19"/>
      <c r="F28" s="19"/>
      <c r="G28" s="18" t="str">
        <f t="shared" si="1"/>
        <v>-</v>
      </c>
      <c r="H28" s="18" t="str">
        <f t="shared" si="0"/>
        <v>-</v>
      </c>
      <c r="I28" s="53" t="str">
        <f>IF(G28="-","-",IF(H28&lt;=0,"A","C"))</f>
        <v>-</v>
      </c>
      <c r="J28" s="53" t="s">
        <v>243</v>
      </c>
      <c r="K28" s="38"/>
    </row>
    <row r="29" spans="1:13">
      <c r="A29" s="6"/>
      <c r="B29" s="6"/>
      <c r="C29" s="7" t="s">
        <v>23</v>
      </c>
      <c r="D29" s="8" t="s">
        <v>238</v>
      </c>
      <c r="E29" s="9"/>
      <c r="F29" s="9"/>
      <c r="G29" s="8" t="str">
        <f t="shared" si="1"/>
        <v>-</v>
      </c>
      <c r="H29" s="8" t="str">
        <f t="shared" si="0"/>
        <v>-</v>
      </c>
      <c r="I29" s="50" t="str">
        <f>IF(G29="-","-","C")</f>
        <v>-</v>
      </c>
      <c r="J29" s="50"/>
      <c r="K29" s="38"/>
    </row>
    <row r="30" spans="1:13">
      <c r="A30" s="6"/>
      <c r="B30" s="20"/>
      <c r="C30" s="7" t="s">
        <v>24</v>
      </c>
      <c r="D30" s="8" t="s">
        <v>25</v>
      </c>
      <c r="E30" s="9"/>
      <c r="F30" s="9"/>
      <c r="G30" s="8" t="str">
        <f t="shared" si="1"/>
        <v>-</v>
      </c>
      <c r="H30" s="8" t="str">
        <f t="shared" si="0"/>
        <v>-</v>
      </c>
      <c r="I30" s="50" t="str">
        <f>IF(G30="-","-","C")</f>
        <v>-</v>
      </c>
      <c r="J30" s="50"/>
      <c r="K30" s="38"/>
    </row>
    <row r="31" spans="1:13">
      <c r="A31" s="6"/>
      <c r="B31" s="21" t="s">
        <v>26</v>
      </c>
      <c r="C31" s="17" t="s">
        <v>27</v>
      </c>
      <c r="D31" s="18" t="s">
        <v>28</v>
      </c>
      <c r="E31" s="19"/>
      <c r="F31" s="19"/>
      <c r="G31" s="18" t="str">
        <f t="shared" si="1"/>
        <v>-</v>
      </c>
      <c r="H31" s="18" t="str">
        <f t="shared" si="0"/>
        <v>-</v>
      </c>
      <c r="I31" s="53" t="str">
        <f t="shared" ref="I31:I34" si="2">IF(G31="-","-",IF(H31&lt;=0,"A","C"))</f>
        <v>-</v>
      </c>
      <c r="J31" s="53" t="s">
        <v>244</v>
      </c>
      <c r="K31" s="38"/>
    </row>
    <row r="32" spans="1:13">
      <c r="A32" s="6"/>
      <c r="B32" s="6"/>
      <c r="C32" s="17" t="s">
        <v>29</v>
      </c>
      <c r="D32" s="18" t="s">
        <v>30</v>
      </c>
      <c r="E32" s="19"/>
      <c r="F32" s="19"/>
      <c r="G32" s="18" t="str">
        <f t="shared" si="1"/>
        <v>-</v>
      </c>
      <c r="H32" s="18" t="str">
        <f t="shared" si="0"/>
        <v>-</v>
      </c>
      <c r="I32" s="53" t="str">
        <f t="shared" si="2"/>
        <v>-</v>
      </c>
      <c r="J32" s="53" t="s">
        <v>244</v>
      </c>
      <c r="K32" s="38"/>
    </row>
    <row r="33" spans="1:11">
      <c r="A33" s="6"/>
      <c r="B33" s="6"/>
      <c r="C33" s="17" t="s">
        <v>31</v>
      </c>
      <c r="D33" s="18" t="s">
        <v>32</v>
      </c>
      <c r="E33" s="19"/>
      <c r="F33" s="19"/>
      <c r="G33" s="18" t="str">
        <f t="shared" si="1"/>
        <v>-</v>
      </c>
      <c r="H33" s="18" t="str">
        <f t="shared" si="0"/>
        <v>-</v>
      </c>
      <c r="I33" s="53" t="str">
        <f t="shared" si="2"/>
        <v>-</v>
      </c>
      <c r="J33" s="53" t="s">
        <v>244</v>
      </c>
      <c r="K33" s="38"/>
    </row>
    <row r="34" spans="1:11">
      <c r="A34" s="6"/>
      <c r="B34" s="6"/>
      <c r="C34" s="17" t="s">
        <v>33</v>
      </c>
      <c r="D34" s="18" t="s">
        <v>34</v>
      </c>
      <c r="E34" s="19"/>
      <c r="F34" s="19"/>
      <c r="G34" s="18" t="str">
        <f t="shared" si="1"/>
        <v>-</v>
      </c>
      <c r="H34" s="18" t="str">
        <f t="shared" si="0"/>
        <v>-</v>
      </c>
      <c r="I34" s="53" t="str">
        <f t="shared" si="2"/>
        <v>-</v>
      </c>
      <c r="J34" s="53" t="s">
        <v>244</v>
      </c>
      <c r="K34" s="38"/>
    </row>
    <row r="35" spans="1:11">
      <c r="A35" s="6"/>
      <c r="B35" s="6"/>
      <c r="C35" s="17" t="s">
        <v>35</v>
      </c>
      <c r="D35" s="18" t="s">
        <v>36</v>
      </c>
      <c r="E35" s="19"/>
      <c r="F35" s="19"/>
      <c r="G35" s="18" t="str">
        <f>IF(E35&lt;&gt;F35,IF(ISNUMBER(E35),ROUND((E35-F35)/F35*100,2)&amp;"%","有"),"-")</f>
        <v>-</v>
      </c>
      <c r="H35" s="18" t="str">
        <f t="shared" si="0"/>
        <v>-</v>
      </c>
      <c r="I35" s="53" t="str">
        <f>IF(G35="-","-",IF(H35&lt;=0,"A","C"))</f>
        <v>-</v>
      </c>
      <c r="J35" s="53" t="s">
        <v>244</v>
      </c>
      <c r="K35" s="38"/>
    </row>
    <row r="36" spans="1:11">
      <c r="A36" s="6"/>
      <c r="B36" s="6"/>
      <c r="C36" s="17" t="s">
        <v>37</v>
      </c>
      <c r="D36" s="18" t="s">
        <v>38</v>
      </c>
      <c r="E36" s="19"/>
      <c r="F36" s="19"/>
      <c r="G36" s="102">
        <f>F36-E36</f>
        <v>0</v>
      </c>
      <c r="H36" s="18"/>
      <c r="I36" s="53" t="str">
        <f>IF(G36="-","-",IF(G36&lt;=0,"A","C"))</f>
        <v>A</v>
      </c>
      <c r="J36" s="53" t="s">
        <v>244</v>
      </c>
      <c r="K36" s="38"/>
    </row>
    <row r="37" spans="1:11">
      <c r="A37" s="6"/>
      <c r="B37" s="6"/>
      <c r="C37" s="17" t="s">
        <v>39</v>
      </c>
      <c r="D37" s="18" t="s">
        <v>40</v>
      </c>
      <c r="E37" s="19"/>
      <c r="F37" s="19"/>
      <c r="G37" s="18" t="str">
        <f t="shared" si="1"/>
        <v>-</v>
      </c>
      <c r="H37" s="18" t="str">
        <f>IF(E37&lt;&gt;F37,IF(ISNUMBER(E37),ROUND((E37-F37)/F37*100,2),"有"),"-")</f>
        <v>-</v>
      </c>
      <c r="I37" s="53" t="str">
        <f>IF(G37="-","-",IF(AND(OR(H37&lt;=0,H37&lt;5),(OR(I55="A",I55="-")),(OR(I61="A",I61="-"))),"B","C"))</f>
        <v>-</v>
      </c>
      <c r="J37" s="53" t="s">
        <v>262</v>
      </c>
      <c r="K37" s="38"/>
    </row>
    <row r="38" spans="1:11">
      <c r="A38" s="6"/>
      <c r="B38" s="6"/>
      <c r="C38" s="17" t="s">
        <v>41</v>
      </c>
      <c r="D38" s="18" t="s">
        <v>42</v>
      </c>
      <c r="E38" s="19"/>
      <c r="F38" s="19"/>
      <c r="G38" s="18" t="str">
        <f t="shared" si="1"/>
        <v>-</v>
      </c>
      <c r="H38" s="18" t="str">
        <f t="shared" si="0"/>
        <v>-</v>
      </c>
      <c r="I38" s="53" t="str">
        <f>IF(G38="-","-",IF(AND(OR(H38&lt;=0,H38&lt;5),(OR(I55="A",I55="-")),(OR(I61="A",I61="-"))),"B","C"))</f>
        <v>-</v>
      </c>
      <c r="J38" s="53" t="s">
        <v>262</v>
      </c>
      <c r="K38" s="38"/>
    </row>
    <row r="39" spans="1:11">
      <c r="A39" s="6"/>
      <c r="B39" s="20"/>
      <c r="C39" s="17" t="s">
        <v>43</v>
      </c>
      <c r="D39" s="18" t="s">
        <v>44</v>
      </c>
      <c r="E39" s="19"/>
      <c r="F39" s="19"/>
      <c r="G39" s="18" t="str">
        <f t="shared" si="1"/>
        <v>-</v>
      </c>
      <c r="H39" s="18" t="str">
        <f t="shared" si="0"/>
        <v>-</v>
      </c>
      <c r="I39" s="53" t="str">
        <f>IF(G39="-","-",IF(AND(OR(H39&lt;=0,H39&lt;5),(OR(I55="A",I55="-")),(OR(I61="A",I61="-"))),"B","C"))</f>
        <v>-</v>
      </c>
      <c r="J39" s="53" t="s">
        <v>262</v>
      </c>
      <c r="K39" s="38"/>
    </row>
    <row r="40" spans="1:11">
      <c r="A40" s="6"/>
      <c r="B40" s="21" t="s">
        <v>45</v>
      </c>
      <c r="C40" s="7" t="s">
        <v>46</v>
      </c>
      <c r="D40" s="8" t="s">
        <v>47</v>
      </c>
      <c r="E40" s="9"/>
      <c r="F40" s="9"/>
      <c r="G40" s="8" t="str">
        <f t="shared" si="1"/>
        <v>-</v>
      </c>
      <c r="H40" s="8" t="str">
        <f t="shared" si="0"/>
        <v>-</v>
      </c>
      <c r="I40" s="50" t="str">
        <f>IF(G40="-","-","C")</f>
        <v>-</v>
      </c>
      <c r="J40" s="50"/>
      <c r="K40" s="38"/>
    </row>
    <row r="41" spans="1:11">
      <c r="A41" s="6"/>
      <c r="B41" s="6"/>
      <c r="C41" s="7" t="s">
        <v>48</v>
      </c>
      <c r="D41" s="8" t="s">
        <v>49</v>
      </c>
      <c r="E41" s="9"/>
      <c r="F41" s="9"/>
      <c r="G41" s="8" t="str">
        <f t="shared" si="1"/>
        <v>-</v>
      </c>
      <c r="H41" s="8" t="str">
        <f t="shared" si="0"/>
        <v>-</v>
      </c>
      <c r="I41" s="50" t="str">
        <f>IF(G41="-","-","C")</f>
        <v>-</v>
      </c>
      <c r="J41" s="50"/>
      <c r="K41" s="38"/>
    </row>
    <row r="42" spans="1:11">
      <c r="A42" s="6"/>
      <c r="B42" s="6"/>
      <c r="C42" s="7" t="s">
        <v>50</v>
      </c>
      <c r="D42" s="8" t="s">
        <v>51</v>
      </c>
      <c r="E42" s="9"/>
      <c r="F42" s="9"/>
      <c r="G42" s="8" t="str">
        <f t="shared" si="1"/>
        <v>-</v>
      </c>
      <c r="H42" s="8" t="str">
        <f t="shared" si="0"/>
        <v>-</v>
      </c>
      <c r="I42" s="50" t="str">
        <f>IF(G42="-","-","C")</f>
        <v>-</v>
      </c>
      <c r="J42" s="50"/>
      <c r="K42" s="38"/>
    </row>
    <row r="43" spans="1:11">
      <c r="A43" s="6"/>
      <c r="B43" s="6"/>
      <c r="C43" s="7" t="s">
        <v>52</v>
      </c>
      <c r="D43" s="8" t="s">
        <v>53</v>
      </c>
      <c r="E43" s="9"/>
      <c r="F43" s="9"/>
      <c r="G43" s="8" t="str">
        <f t="shared" si="1"/>
        <v>-</v>
      </c>
      <c r="H43" s="8" t="str">
        <f t="shared" si="0"/>
        <v>-</v>
      </c>
      <c r="I43" s="50" t="str">
        <f>IF(G43="-","-","C")</f>
        <v>-</v>
      </c>
      <c r="J43" s="50"/>
      <c r="K43" s="38"/>
    </row>
    <row r="44" spans="1:11">
      <c r="A44" s="6"/>
      <c r="B44" s="6"/>
      <c r="C44" s="7" t="s">
        <v>54</v>
      </c>
      <c r="D44" s="8" t="s">
        <v>55</v>
      </c>
      <c r="E44" s="9"/>
      <c r="F44" s="9"/>
      <c r="G44" s="8" t="str">
        <f t="shared" si="1"/>
        <v>-</v>
      </c>
      <c r="H44" s="8" t="str">
        <f t="shared" si="0"/>
        <v>-</v>
      </c>
      <c r="I44" s="50" t="str">
        <f>IF(G44="-","-","C")</f>
        <v>-</v>
      </c>
      <c r="J44" s="50"/>
      <c r="K44" s="38"/>
    </row>
    <row r="45" spans="1:11">
      <c r="A45" s="6"/>
      <c r="B45" s="6"/>
      <c r="C45" s="17" t="s">
        <v>56</v>
      </c>
      <c r="D45" s="18" t="s">
        <v>57</v>
      </c>
      <c r="E45" s="19"/>
      <c r="F45" s="19"/>
      <c r="G45" s="18" t="str">
        <f t="shared" si="1"/>
        <v>-</v>
      </c>
      <c r="H45" s="18" t="str">
        <f t="shared" si="0"/>
        <v>-</v>
      </c>
      <c r="I45" s="53" t="str">
        <f>IF(G45="-","-",IF(AND(OR(H45&lt;=0,H45&lt;5),(OR(I55="A",I55="-")),(OR(I61="A",I61="-"))),"B","C"))</f>
        <v>-</v>
      </c>
      <c r="J45" s="53" t="s">
        <v>262</v>
      </c>
      <c r="K45" s="38"/>
    </row>
    <row r="46" spans="1:11">
      <c r="A46" s="6"/>
      <c r="B46" s="6"/>
      <c r="C46" s="17" t="s">
        <v>58</v>
      </c>
      <c r="D46" s="18" t="s">
        <v>59</v>
      </c>
      <c r="E46" s="19"/>
      <c r="F46" s="19"/>
      <c r="G46" s="18" t="str">
        <f t="shared" si="1"/>
        <v>-</v>
      </c>
      <c r="H46" s="18" t="str">
        <f t="shared" si="0"/>
        <v>-</v>
      </c>
      <c r="I46" s="53" t="str">
        <f>IF(G46="-","-",IF(AND(OR(H46&lt;=0,H46&lt;5),(OR(I55="A",I55="-")),(OR(I61="A",I61="-"))),"B","C"))</f>
        <v>-</v>
      </c>
      <c r="J46" s="53" t="s">
        <v>262</v>
      </c>
      <c r="K46" s="38"/>
    </row>
    <row r="47" spans="1:11">
      <c r="A47" s="6"/>
      <c r="B47" s="6"/>
      <c r="C47" s="17" t="s">
        <v>60</v>
      </c>
      <c r="D47" s="18" t="s">
        <v>61</v>
      </c>
      <c r="E47" s="19"/>
      <c r="F47" s="19"/>
      <c r="G47" s="18" t="str">
        <f t="shared" si="1"/>
        <v>-</v>
      </c>
      <c r="H47" s="18" t="str">
        <f t="shared" si="0"/>
        <v>-</v>
      </c>
      <c r="I47" s="53" t="str">
        <f>IF(G47="-","-",IF(AND(OR(H47&lt;=0,H47&lt;5),(OR(I55="A",I55="-")),(OR(I61="A",I61="-"))),"B","C"))</f>
        <v>-</v>
      </c>
      <c r="J47" s="53" t="s">
        <v>262</v>
      </c>
      <c r="K47" s="38"/>
    </row>
    <row r="48" spans="1:11">
      <c r="A48" s="10"/>
      <c r="B48" s="10"/>
      <c r="C48" s="21" t="s">
        <v>62</v>
      </c>
      <c r="D48" s="22" t="s">
        <v>63</v>
      </c>
      <c r="E48" s="23"/>
      <c r="F48" s="23"/>
      <c r="G48" s="22" t="str">
        <f t="shared" si="1"/>
        <v>-</v>
      </c>
      <c r="H48" s="30" t="str">
        <f t="shared" si="0"/>
        <v>-</v>
      </c>
      <c r="I48" s="54" t="str">
        <f>IF(G48="-","-",IF(AND(OR(H48&lt;=0,H48&lt;5),(OR(I55="A",I55="-")),(OR(I61="A",I61="-"))),"B","C"))</f>
        <v>-</v>
      </c>
      <c r="J48" s="54" t="s">
        <v>262</v>
      </c>
      <c r="K48" s="38"/>
    </row>
    <row r="49" spans="1:15">
      <c r="A49" s="2" t="s">
        <v>64</v>
      </c>
      <c r="B49" s="3" t="s">
        <v>65</v>
      </c>
      <c r="C49" s="24" t="s">
        <v>66</v>
      </c>
      <c r="D49" s="25" t="s">
        <v>67</v>
      </c>
      <c r="E49" s="26"/>
      <c r="F49" s="26"/>
      <c r="G49" s="25" t="str">
        <f t="shared" si="1"/>
        <v>-</v>
      </c>
      <c r="H49" s="15" t="str">
        <f t="shared" si="0"/>
        <v>-</v>
      </c>
      <c r="I49" s="52" t="str">
        <f t="shared" ref="I49:I54" si="3">IF(G49="-","-","C")</f>
        <v>-</v>
      </c>
      <c r="J49" s="52"/>
      <c r="K49" s="38"/>
    </row>
    <row r="50" spans="1:15">
      <c r="A50" s="6"/>
      <c r="B50" s="21" t="s">
        <v>68</v>
      </c>
      <c r="C50" s="7" t="s">
        <v>69</v>
      </c>
      <c r="D50" s="8" t="s">
        <v>70</v>
      </c>
      <c r="E50" s="9"/>
      <c r="F50" s="9"/>
      <c r="G50" s="8" t="str">
        <f t="shared" si="1"/>
        <v>-</v>
      </c>
      <c r="H50" s="8" t="str">
        <f t="shared" si="0"/>
        <v>-</v>
      </c>
      <c r="I50" s="50" t="str">
        <f t="shared" si="3"/>
        <v>-</v>
      </c>
      <c r="J50" s="50"/>
      <c r="K50" s="38"/>
    </row>
    <row r="51" spans="1:15">
      <c r="A51" s="6"/>
      <c r="B51" s="6"/>
      <c r="C51" s="7" t="s">
        <v>71</v>
      </c>
      <c r="D51" s="8" t="s">
        <v>72</v>
      </c>
      <c r="E51" s="9"/>
      <c r="F51" s="9"/>
      <c r="G51" s="8" t="str">
        <f t="shared" si="1"/>
        <v>-</v>
      </c>
      <c r="H51" s="8" t="str">
        <f t="shared" si="0"/>
        <v>-</v>
      </c>
      <c r="I51" s="50" t="str">
        <f t="shared" si="3"/>
        <v>-</v>
      </c>
      <c r="J51" s="50"/>
      <c r="K51" s="38"/>
    </row>
    <row r="52" spans="1:15">
      <c r="A52" s="6"/>
      <c r="B52" s="6"/>
      <c r="C52" s="7" t="s">
        <v>73</v>
      </c>
      <c r="D52" s="8" t="s">
        <v>74</v>
      </c>
      <c r="E52" s="9"/>
      <c r="F52" s="9"/>
      <c r="G52" s="8" t="str">
        <f t="shared" si="1"/>
        <v>-</v>
      </c>
      <c r="H52" s="8" t="str">
        <f t="shared" si="0"/>
        <v>-</v>
      </c>
      <c r="I52" s="50" t="str">
        <f t="shared" si="3"/>
        <v>-</v>
      </c>
      <c r="J52" s="50"/>
      <c r="K52" s="38"/>
    </row>
    <row r="53" spans="1:15">
      <c r="A53" s="6"/>
      <c r="B53" s="6"/>
      <c r="C53" s="7" t="s">
        <v>75</v>
      </c>
      <c r="D53" s="8" t="s">
        <v>76</v>
      </c>
      <c r="E53" s="9"/>
      <c r="F53" s="9"/>
      <c r="G53" s="8" t="str">
        <f t="shared" si="1"/>
        <v>-</v>
      </c>
      <c r="H53" s="8" t="str">
        <f t="shared" si="0"/>
        <v>-</v>
      </c>
      <c r="I53" s="50" t="str">
        <f t="shared" si="3"/>
        <v>-</v>
      </c>
      <c r="J53" s="50"/>
      <c r="K53" s="38"/>
    </row>
    <row r="54" spans="1:15">
      <c r="A54" s="6"/>
      <c r="B54" s="6"/>
      <c r="C54" s="7" t="s">
        <v>77</v>
      </c>
      <c r="D54" s="8" t="s">
        <v>78</v>
      </c>
      <c r="E54" s="9"/>
      <c r="F54" s="9"/>
      <c r="G54" s="8" t="str">
        <f t="shared" si="1"/>
        <v>-</v>
      </c>
      <c r="H54" s="8" t="str">
        <f t="shared" si="0"/>
        <v>-</v>
      </c>
      <c r="I54" s="50" t="str">
        <f t="shared" si="3"/>
        <v>-</v>
      </c>
      <c r="J54" s="50"/>
      <c r="K54" s="38"/>
    </row>
    <row r="55" spans="1:15" ht="31.5">
      <c r="A55" s="6"/>
      <c r="B55" s="6"/>
      <c r="C55" s="17" t="s">
        <v>79</v>
      </c>
      <c r="D55" s="18" t="s">
        <v>80</v>
      </c>
      <c r="E55" s="19"/>
      <c r="F55" s="19"/>
      <c r="G55" s="18" t="str">
        <f>IF(E55&lt;&gt;F55,IF(ISNUMBER(E55),ROUND((E55-F55)/F55*100,2)&amp;"%","有"),"-")</f>
        <v>-</v>
      </c>
      <c r="H55" s="18" t="str">
        <f t="shared" si="0"/>
        <v>-</v>
      </c>
      <c r="I55" s="53" t="str">
        <f>IF(G55="-","-",IF(H55&gt;=0,"A",IF(AND(H55&gt;-10,OR(I37="-",I37="A"),OR(I38="-",I38="A"),OR(I39="-",I39="A"),OR(I45="-",I45="A"),OR(I46="-",I46="A"),OR(I47="-",I47="A"),OR(I48="-",I48="A")),"B","C")))</f>
        <v>-</v>
      </c>
      <c r="J55" s="69" t="s">
        <v>263</v>
      </c>
      <c r="K55" s="38"/>
      <c r="M55" s="46"/>
      <c r="N55" s="46"/>
      <c r="O55" s="46"/>
    </row>
    <row r="56" spans="1:15">
      <c r="A56" s="6"/>
      <c r="B56" s="6"/>
      <c r="C56" s="7" t="s">
        <v>81</v>
      </c>
      <c r="D56" s="8" t="s">
        <v>82</v>
      </c>
      <c r="E56" s="9"/>
      <c r="F56" s="9"/>
      <c r="G56" s="8" t="str">
        <f t="shared" si="1"/>
        <v>-</v>
      </c>
      <c r="H56" s="8" t="str">
        <f t="shared" si="0"/>
        <v>-</v>
      </c>
      <c r="I56" s="50" t="str">
        <f>IF(G56="-","-","C")</f>
        <v>-</v>
      </c>
      <c r="J56" s="50"/>
      <c r="K56" s="38"/>
    </row>
    <row r="57" spans="1:15">
      <c r="A57" s="6"/>
      <c r="B57" s="6"/>
      <c r="C57" s="7" t="s">
        <v>83</v>
      </c>
      <c r="D57" s="8" t="s">
        <v>84</v>
      </c>
      <c r="E57" s="9"/>
      <c r="F57" s="9"/>
      <c r="G57" s="8" t="str">
        <f t="shared" si="1"/>
        <v>-</v>
      </c>
      <c r="H57" s="8" t="str">
        <f t="shared" si="0"/>
        <v>-</v>
      </c>
      <c r="I57" s="50" t="str">
        <f>IF(G57="-","-","C")</f>
        <v>-</v>
      </c>
      <c r="J57" s="50"/>
      <c r="K57" s="38"/>
    </row>
    <row r="58" spans="1:15">
      <c r="A58" s="6"/>
      <c r="B58" s="6"/>
      <c r="C58" s="7" t="s">
        <v>85</v>
      </c>
      <c r="D58" s="8" t="s">
        <v>86</v>
      </c>
      <c r="E58" s="9"/>
      <c r="F58" s="9"/>
      <c r="G58" s="8" t="str">
        <f t="shared" si="1"/>
        <v>-</v>
      </c>
      <c r="H58" s="8" t="str">
        <f t="shared" si="0"/>
        <v>-</v>
      </c>
      <c r="I58" s="50" t="str">
        <f>IF(G58="-","-","C")</f>
        <v>-</v>
      </c>
      <c r="J58" s="50"/>
      <c r="K58" s="38"/>
    </row>
    <row r="59" spans="1:15">
      <c r="A59" s="6"/>
      <c r="B59" s="6"/>
      <c r="C59" s="7" t="s">
        <v>87</v>
      </c>
      <c r="D59" s="8" t="s">
        <v>88</v>
      </c>
      <c r="E59" s="9"/>
      <c r="F59" s="9"/>
      <c r="G59" s="8" t="str">
        <f>IF(E59&lt;&gt;F59,IF(ISNUMBER(E59),ROUND((E59-F59)/F59*100,2)&amp;"%","有"),"-")</f>
        <v>-</v>
      </c>
      <c r="H59" s="8" t="str">
        <f t="shared" si="0"/>
        <v>-</v>
      </c>
      <c r="I59" s="50" t="str">
        <f>IF(G59="-","-","C")</f>
        <v>-</v>
      </c>
      <c r="J59" s="50"/>
      <c r="K59" s="38"/>
    </row>
    <row r="60" spans="1:15">
      <c r="A60" s="6"/>
      <c r="B60" s="6"/>
      <c r="C60" s="7" t="s">
        <v>89</v>
      </c>
      <c r="D60" s="8" t="s">
        <v>90</v>
      </c>
      <c r="E60" s="9"/>
      <c r="F60" s="9"/>
      <c r="G60" s="8" t="str">
        <f t="shared" si="1"/>
        <v>-</v>
      </c>
      <c r="H60" s="8" t="str">
        <f t="shared" si="0"/>
        <v>-</v>
      </c>
      <c r="I60" s="50" t="str">
        <f>IF(G60="-","-","C")</f>
        <v>-</v>
      </c>
      <c r="J60" s="50"/>
      <c r="K60" s="38"/>
    </row>
    <row r="61" spans="1:15" ht="31.5">
      <c r="A61" s="6"/>
      <c r="B61" s="20"/>
      <c r="C61" s="17" t="s">
        <v>91</v>
      </c>
      <c r="D61" s="18" t="s">
        <v>92</v>
      </c>
      <c r="E61" s="19"/>
      <c r="F61" s="19"/>
      <c r="G61" s="18" t="str">
        <f t="shared" si="1"/>
        <v>-</v>
      </c>
      <c r="H61" s="18" t="str">
        <f t="shared" si="0"/>
        <v>-</v>
      </c>
      <c r="I61" s="53" t="str">
        <f>IF(G61="-","-",IF(H61&gt;=0,"A",IF(AND(H61&gt;-10,OR(I37="-",I37="A"),OR(I38="-",I38="A"),OR(I39="-",I39="A"),OR(I45="-",I45="A"),OR(I46="-",I46="A"),OR(I47="-",I47="A"),OR(I48="-",I48="A")),"B","C")))</f>
        <v>-</v>
      </c>
      <c r="J61" s="69" t="s">
        <v>264</v>
      </c>
      <c r="K61" s="38"/>
      <c r="M61" s="46"/>
    </row>
    <row r="62" spans="1:15">
      <c r="A62" s="6"/>
      <c r="B62" s="21" t="s">
        <v>93</v>
      </c>
      <c r="C62" s="7" t="s">
        <v>94</v>
      </c>
      <c r="D62" s="8" t="s">
        <v>95</v>
      </c>
      <c r="E62" s="9"/>
      <c r="F62" s="9"/>
      <c r="G62" s="8" t="str">
        <f t="shared" si="1"/>
        <v>-</v>
      </c>
      <c r="H62" s="8" t="str">
        <f t="shared" si="0"/>
        <v>-</v>
      </c>
      <c r="I62" s="50" t="str">
        <f>IF(G62="-","-","C")</f>
        <v>-</v>
      </c>
      <c r="J62" s="50"/>
      <c r="K62" s="38"/>
    </row>
    <row r="63" spans="1:15">
      <c r="A63" s="6"/>
      <c r="B63" s="6"/>
      <c r="C63" s="7" t="s">
        <v>96</v>
      </c>
      <c r="D63" s="8" t="s">
        <v>97</v>
      </c>
      <c r="E63" s="9"/>
      <c r="F63" s="9"/>
      <c r="G63" s="8" t="str">
        <f t="shared" si="1"/>
        <v>-</v>
      </c>
      <c r="H63" s="8" t="str">
        <f t="shared" si="0"/>
        <v>-</v>
      </c>
      <c r="I63" s="50" t="str">
        <f>IF(G63="-","-","C")</f>
        <v>-</v>
      </c>
      <c r="J63" s="50"/>
      <c r="K63" s="38"/>
    </row>
    <row r="64" spans="1:15">
      <c r="A64" s="6"/>
      <c r="B64" s="6"/>
      <c r="C64" s="17" t="s">
        <v>98</v>
      </c>
      <c r="D64" s="18" t="s">
        <v>99</v>
      </c>
      <c r="E64" s="19"/>
      <c r="F64" s="19"/>
      <c r="G64" s="18" t="str">
        <f t="shared" si="1"/>
        <v>-</v>
      </c>
      <c r="H64" s="18"/>
      <c r="I64" s="53" t="str">
        <f>IF(E64&lt;&gt;F64,IF(E64="有","A","C"),"-")</f>
        <v>-</v>
      </c>
      <c r="J64" s="53" t="s">
        <v>245</v>
      </c>
      <c r="K64" s="38"/>
    </row>
    <row r="65" spans="1:11">
      <c r="A65" s="6"/>
      <c r="B65" s="20"/>
      <c r="C65" s="7" t="s">
        <v>100</v>
      </c>
      <c r="D65" s="8" t="s">
        <v>101</v>
      </c>
      <c r="E65" s="9"/>
      <c r="F65" s="9"/>
      <c r="G65" s="8" t="str">
        <f t="shared" si="1"/>
        <v>-</v>
      </c>
      <c r="H65" s="8" t="str">
        <f t="shared" si="0"/>
        <v>-</v>
      </c>
      <c r="I65" s="50" t="str">
        <f t="shared" ref="I65:I73" si="4">IF(G65="-","-","C")</f>
        <v>-</v>
      </c>
      <c r="J65" s="50"/>
      <c r="K65" s="38"/>
    </row>
    <row r="66" spans="1:11">
      <c r="A66" s="6"/>
      <c r="B66" s="21" t="s">
        <v>102</v>
      </c>
      <c r="C66" s="7" t="s">
        <v>103</v>
      </c>
      <c r="D66" s="8" t="s">
        <v>104</v>
      </c>
      <c r="E66" s="9"/>
      <c r="F66" s="9"/>
      <c r="G66" s="8" t="str">
        <f t="shared" si="1"/>
        <v>-</v>
      </c>
      <c r="H66" s="8" t="str">
        <f t="shared" si="0"/>
        <v>-</v>
      </c>
      <c r="I66" s="50" t="str">
        <f t="shared" si="4"/>
        <v>-</v>
      </c>
      <c r="J66" s="50"/>
      <c r="K66" s="38"/>
    </row>
    <row r="67" spans="1:11">
      <c r="A67" s="6"/>
      <c r="B67" s="6"/>
      <c r="C67" s="7" t="s">
        <v>215</v>
      </c>
      <c r="D67" s="34" t="s">
        <v>219</v>
      </c>
      <c r="E67" s="35"/>
      <c r="F67" s="35"/>
      <c r="G67" s="8" t="str">
        <f>IF(E67&lt;&gt;F67,IF(ISNUMBER(E67),ROUND((E67-F67)/F67*100,2)&amp;"%","有"),"-")</f>
        <v>-</v>
      </c>
      <c r="H67" s="8" t="str">
        <f t="shared" si="0"/>
        <v>-</v>
      </c>
      <c r="I67" s="50" t="str">
        <f t="shared" si="4"/>
        <v>-</v>
      </c>
      <c r="J67" s="50"/>
      <c r="K67" s="38"/>
    </row>
    <row r="68" spans="1:11">
      <c r="A68" s="6"/>
      <c r="B68" s="6"/>
      <c r="C68" s="7" t="s">
        <v>216</v>
      </c>
      <c r="D68" s="8" t="s">
        <v>105</v>
      </c>
      <c r="E68" s="9"/>
      <c r="F68" s="9"/>
      <c r="G68" s="8" t="str">
        <f t="shared" ref="G68" si="5">IF(E68&lt;&gt;F68,IF(ISNUMBER(E68),ROUND((E68-F68)/F68*100,2)&amp;"%","有"),"-")</f>
        <v>-</v>
      </c>
      <c r="H68" s="8" t="str">
        <f t="shared" si="0"/>
        <v>-</v>
      </c>
      <c r="I68" s="50" t="str">
        <f t="shared" si="4"/>
        <v>-</v>
      </c>
      <c r="J68" s="50"/>
      <c r="K68" s="38"/>
    </row>
    <row r="69" spans="1:11">
      <c r="A69" s="10"/>
      <c r="B69" s="10"/>
      <c r="C69" s="11" t="s">
        <v>217</v>
      </c>
      <c r="D69" s="12" t="s">
        <v>218</v>
      </c>
      <c r="E69" s="13"/>
      <c r="F69" s="13"/>
      <c r="G69" s="8" t="str">
        <f t="shared" si="1"/>
        <v>-</v>
      </c>
      <c r="H69" s="12" t="str">
        <f t="shared" si="0"/>
        <v>-</v>
      </c>
      <c r="I69" s="51" t="str">
        <f t="shared" si="4"/>
        <v>-</v>
      </c>
      <c r="J69" s="51"/>
      <c r="K69" s="38"/>
    </row>
    <row r="70" spans="1:11">
      <c r="A70" s="2" t="s">
        <v>106</v>
      </c>
      <c r="B70" s="3" t="s">
        <v>65</v>
      </c>
      <c r="C70" s="24" t="s">
        <v>107</v>
      </c>
      <c r="D70" s="25" t="s">
        <v>108</v>
      </c>
      <c r="E70" s="26"/>
      <c r="F70" s="26"/>
      <c r="G70" s="25" t="str">
        <f t="shared" ref="G70:G89" si="6">IF(E70&lt;&gt;F70,IF(ISNUMBER(E70),ROUND((E70-F70)/F70*100,2)&amp;"%","有"),"-")</f>
        <v>-</v>
      </c>
      <c r="H70" s="15" t="str">
        <f t="shared" si="0"/>
        <v>-</v>
      </c>
      <c r="I70" s="52" t="str">
        <f t="shared" si="4"/>
        <v>-</v>
      </c>
      <c r="J70" s="52"/>
      <c r="K70" s="38"/>
    </row>
    <row r="71" spans="1:11">
      <c r="A71" s="6"/>
      <c r="B71" s="21" t="s">
        <v>109</v>
      </c>
      <c r="C71" s="7" t="s">
        <v>110</v>
      </c>
      <c r="D71" s="8" t="s">
        <v>111</v>
      </c>
      <c r="E71" s="9"/>
      <c r="F71" s="9"/>
      <c r="G71" s="8" t="str">
        <f t="shared" si="6"/>
        <v>-</v>
      </c>
      <c r="H71" s="8" t="str">
        <f t="shared" si="0"/>
        <v>-</v>
      </c>
      <c r="I71" s="50" t="str">
        <f t="shared" si="4"/>
        <v>-</v>
      </c>
      <c r="J71" s="50"/>
      <c r="K71" s="38"/>
    </row>
    <row r="72" spans="1:11">
      <c r="A72" s="6"/>
      <c r="B72" s="6"/>
      <c r="C72" s="7" t="s">
        <v>112</v>
      </c>
      <c r="D72" s="8" t="s">
        <v>113</v>
      </c>
      <c r="E72" s="9"/>
      <c r="F72" s="9"/>
      <c r="G72" s="8" t="str">
        <f t="shared" si="6"/>
        <v>-</v>
      </c>
      <c r="H72" s="8" t="str">
        <f t="shared" si="0"/>
        <v>-</v>
      </c>
      <c r="I72" s="50" t="str">
        <f t="shared" si="4"/>
        <v>-</v>
      </c>
      <c r="J72" s="50"/>
      <c r="K72" s="38"/>
    </row>
    <row r="73" spans="1:11">
      <c r="A73" s="6"/>
      <c r="B73" s="6"/>
      <c r="C73" s="7" t="s">
        <v>114</v>
      </c>
      <c r="D73" s="8" t="s">
        <v>115</v>
      </c>
      <c r="E73" s="9"/>
      <c r="F73" s="9"/>
      <c r="G73" s="8" t="str">
        <f t="shared" si="6"/>
        <v>-</v>
      </c>
      <c r="H73" s="8" t="str">
        <f t="shared" si="0"/>
        <v>-</v>
      </c>
      <c r="I73" s="50" t="str">
        <f t="shared" si="4"/>
        <v>-</v>
      </c>
      <c r="J73" s="50"/>
      <c r="K73" s="38"/>
    </row>
    <row r="74" spans="1:11" ht="31.5">
      <c r="A74" s="6"/>
      <c r="B74" s="6"/>
      <c r="C74" s="17" t="s">
        <v>116</v>
      </c>
      <c r="D74" s="18" t="s">
        <v>117</v>
      </c>
      <c r="E74" s="19"/>
      <c r="F74" s="19"/>
      <c r="G74" s="18" t="str">
        <f t="shared" si="6"/>
        <v>-</v>
      </c>
      <c r="H74" s="18" t="str">
        <f t="shared" si="0"/>
        <v>-</v>
      </c>
      <c r="I74" s="53" t="str">
        <f>IF(G74="-","-",IF(H74&lt;0,"A",IF(H74&lt;10,"B","C")))</f>
        <v>-</v>
      </c>
      <c r="J74" s="69" t="s">
        <v>246</v>
      </c>
      <c r="K74" s="38"/>
    </row>
    <row r="75" spans="1:11">
      <c r="A75" s="6"/>
      <c r="B75" s="6"/>
      <c r="C75" s="17" t="s">
        <v>118</v>
      </c>
      <c r="D75" s="18" t="s">
        <v>119</v>
      </c>
      <c r="E75" s="19"/>
      <c r="F75" s="19"/>
      <c r="G75" s="18" t="str">
        <f t="shared" si="6"/>
        <v>-</v>
      </c>
      <c r="H75" s="18" t="str">
        <f t="shared" si="0"/>
        <v>-</v>
      </c>
      <c r="I75" s="53" t="str">
        <f>IF(E75&lt;&gt;F75,IF(E75="有","A","C"),"-")</f>
        <v>-</v>
      </c>
      <c r="J75" s="53" t="s">
        <v>245</v>
      </c>
      <c r="K75" s="38"/>
    </row>
    <row r="76" spans="1:11">
      <c r="A76" s="6"/>
      <c r="B76" s="6"/>
      <c r="C76" s="17" t="s">
        <v>120</v>
      </c>
      <c r="D76" s="18" t="s">
        <v>221</v>
      </c>
      <c r="E76" s="19"/>
      <c r="F76" s="19"/>
      <c r="G76" s="18" t="str">
        <f t="shared" si="6"/>
        <v>-</v>
      </c>
      <c r="H76" s="18" t="str">
        <f t="shared" si="0"/>
        <v>-</v>
      </c>
      <c r="I76" s="53" t="str">
        <f>IF(E76&lt;&gt;F76,IF(E76="有","A","C"),"-")</f>
        <v>-</v>
      </c>
      <c r="J76" s="53" t="s">
        <v>245</v>
      </c>
      <c r="K76" s="38"/>
    </row>
    <row r="77" spans="1:11">
      <c r="A77" s="6"/>
      <c r="B77" s="6"/>
      <c r="C77" s="17" t="s">
        <v>123</v>
      </c>
      <c r="D77" s="18" t="s">
        <v>220</v>
      </c>
      <c r="E77" s="19"/>
      <c r="F77" s="19"/>
      <c r="G77" s="18"/>
      <c r="H77" s="18" t="str">
        <f t="shared" si="0"/>
        <v>-</v>
      </c>
      <c r="I77" s="53" t="str">
        <f>IF(E77&lt;&gt;F77,IF(E77="有","A","C"),"-")</f>
        <v>-</v>
      </c>
      <c r="J77" s="53" t="s">
        <v>245</v>
      </c>
      <c r="K77" s="38"/>
    </row>
    <row r="78" spans="1:11">
      <c r="A78" s="6"/>
      <c r="B78" s="21" t="s">
        <v>121</v>
      </c>
      <c r="C78" s="7" t="s">
        <v>110</v>
      </c>
      <c r="D78" s="8" t="s">
        <v>111</v>
      </c>
      <c r="E78" s="9"/>
      <c r="F78" s="9"/>
      <c r="G78" s="8" t="str">
        <f t="shared" si="6"/>
        <v>-</v>
      </c>
      <c r="H78" s="8" t="str">
        <f t="shared" si="0"/>
        <v>-</v>
      </c>
      <c r="I78" s="50" t="str">
        <f>IF(G78="-","-","C")</f>
        <v>-</v>
      </c>
      <c r="J78" s="50"/>
      <c r="K78" s="38"/>
    </row>
    <row r="79" spans="1:11">
      <c r="A79" s="6"/>
      <c r="B79" s="6"/>
      <c r="C79" s="7" t="s">
        <v>112</v>
      </c>
      <c r="D79" s="8" t="s">
        <v>113</v>
      </c>
      <c r="E79" s="9"/>
      <c r="F79" s="9"/>
      <c r="G79" s="8" t="str">
        <f t="shared" si="6"/>
        <v>-</v>
      </c>
      <c r="H79" s="8" t="str">
        <f t="shared" si="0"/>
        <v>-</v>
      </c>
      <c r="I79" s="50" t="str">
        <f>IF(G79="-","-","C")</f>
        <v>-</v>
      </c>
      <c r="J79" s="50"/>
      <c r="K79" s="38"/>
    </row>
    <row r="80" spans="1:11">
      <c r="A80" s="6"/>
      <c r="B80" s="6"/>
      <c r="C80" s="7" t="s">
        <v>114</v>
      </c>
      <c r="D80" s="8" t="s">
        <v>115</v>
      </c>
      <c r="E80" s="9"/>
      <c r="F80" s="9"/>
      <c r="G80" s="8" t="str">
        <f t="shared" si="6"/>
        <v>-</v>
      </c>
      <c r="H80" s="8" t="str">
        <f t="shared" si="0"/>
        <v>-</v>
      </c>
      <c r="I80" s="50" t="str">
        <f>IF(G80="-","-","C")</f>
        <v>-</v>
      </c>
      <c r="J80" s="50"/>
      <c r="K80" s="38"/>
    </row>
    <row r="81" spans="1:11" ht="31.5">
      <c r="A81" s="6"/>
      <c r="B81" s="6"/>
      <c r="C81" s="17" t="s">
        <v>116</v>
      </c>
      <c r="D81" s="18" t="s">
        <v>117</v>
      </c>
      <c r="E81" s="19"/>
      <c r="F81" s="19"/>
      <c r="G81" s="18" t="str">
        <f t="shared" si="6"/>
        <v>-</v>
      </c>
      <c r="H81" s="18" t="str">
        <f t="shared" si="0"/>
        <v>-</v>
      </c>
      <c r="I81" s="53" t="str">
        <f>IF(G81="-","-",IF(H81&lt;0,"A",IF(H81&lt;10,"B","C")))</f>
        <v>-</v>
      </c>
      <c r="J81" s="69" t="s">
        <v>246</v>
      </c>
      <c r="K81" s="38"/>
    </row>
    <row r="82" spans="1:11">
      <c r="A82" s="6"/>
      <c r="B82" s="6"/>
      <c r="C82" s="17" t="s">
        <v>118</v>
      </c>
      <c r="D82" s="18" t="s">
        <v>119</v>
      </c>
      <c r="E82" s="19"/>
      <c r="F82" s="19"/>
      <c r="G82" s="18" t="str">
        <f t="shared" si="6"/>
        <v>-</v>
      </c>
      <c r="H82" s="18" t="str">
        <f t="shared" si="0"/>
        <v>-</v>
      </c>
      <c r="I82" s="53" t="str">
        <f>IF(E82&lt;&gt;F82,IF(E82="有","A","C"),"-")</f>
        <v>-</v>
      </c>
      <c r="J82" s="53" t="s">
        <v>245</v>
      </c>
      <c r="K82" s="38"/>
    </row>
    <row r="83" spans="1:11">
      <c r="A83" s="6"/>
      <c r="B83" s="6"/>
      <c r="C83" s="17" t="s">
        <v>120</v>
      </c>
      <c r="D83" s="18" t="s">
        <v>221</v>
      </c>
      <c r="E83" s="19"/>
      <c r="F83" s="19"/>
      <c r="G83" s="18" t="str">
        <f t="shared" si="6"/>
        <v>-</v>
      </c>
      <c r="H83" s="18" t="str">
        <f t="shared" si="0"/>
        <v>-</v>
      </c>
      <c r="I83" s="53" t="str">
        <f>IF(E83&lt;&gt;F83,IF(E83="有","A","C"),"-")</f>
        <v>-</v>
      </c>
      <c r="J83" s="53" t="s">
        <v>245</v>
      </c>
      <c r="K83" s="38"/>
    </row>
    <row r="84" spans="1:11">
      <c r="A84" s="6"/>
      <c r="B84" s="6"/>
      <c r="C84" s="17" t="s">
        <v>123</v>
      </c>
      <c r="D84" s="18" t="s">
        <v>220</v>
      </c>
      <c r="E84" s="19"/>
      <c r="F84" s="19"/>
      <c r="G84" s="18"/>
      <c r="H84" s="18" t="str">
        <f t="shared" si="0"/>
        <v>-</v>
      </c>
      <c r="I84" s="53" t="str">
        <f>IF(E84&lt;&gt;F84,IF(E84="有","A","C"),"-")</f>
        <v>-</v>
      </c>
      <c r="J84" s="53" t="s">
        <v>245</v>
      </c>
      <c r="K84" s="38"/>
    </row>
    <row r="85" spans="1:11">
      <c r="A85" s="6"/>
      <c r="B85" s="21" t="s">
        <v>122</v>
      </c>
      <c r="C85" s="7" t="s">
        <v>110</v>
      </c>
      <c r="D85" s="8" t="s">
        <v>111</v>
      </c>
      <c r="E85" s="9"/>
      <c r="F85" s="9"/>
      <c r="G85" s="8" t="str">
        <f t="shared" si="6"/>
        <v>-</v>
      </c>
      <c r="H85" s="8" t="str">
        <f t="shared" si="0"/>
        <v>-</v>
      </c>
      <c r="I85" s="50" t="str">
        <f>IF(G85="-","-","C")</f>
        <v>-</v>
      </c>
      <c r="J85" s="50"/>
      <c r="K85" s="38"/>
    </row>
    <row r="86" spans="1:11">
      <c r="A86" s="6"/>
      <c r="B86" s="6"/>
      <c r="C86" s="7" t="s">
        <v>112</v>
      </c>
      <c r="D86" s="8" t="s">
        <v>113</v>
      </c>
      <c r="E86" s="9"/>
      <c r="F86" s="9"/>
      <c r="G86" s="8" t="str">
        <f t="shared" si="6"/>
        <v>-</v>
      </c>
      <c r="H86" s="8" t="str">
        <f t="shared" ref="H86:H149" si="7">IF(E86&lt;&gt;F86,IF(ISNUMBER(E86),ROUND((E86-F86)/F86*100,2),"有"),"-")</f>
        <v>-</v>
      </c>
      <c r="I86" s="50" t="str">
        <f>IF(G86="-","-","C")</f>
        <v>-</v>
      </c>
      <c r="J86" s="50"/>
      <c r="K86" s="38"/>
    </row>
    <row r="87" spans="1:11">
      <c r="A87" s="6"/>
      <c r="B87" s="6"/>
      <c r="C87" s="7" t="s">
        <v>114</v>
      </c>
      <c r="D87" s="8" t="s">
        <v>115</v>
      </c>
      <c r="E87" s="9"/>
      <c r="F87" s="9"/>
      <c r="G87" s="8" t="str">
        <f t="shared" si="6"/>
        <v>-</v>
      </c>
      <c r="H87" s="8" t="str">
        <f t="shared" si="7"/>
        <v>-</v>
      </c>
      <c r="I87" s="50" t="str">
        <f>IF(G87="-","-","C")</f>
        <v>-</v>
      </c>
      <c r="J87" s="50"/>
      <c r="K87" s="38"/>
    </row>
    <row r="88" spans="1:11" ht="31.5">
      <c r="A88" s="6"/>
      <c r="B88" s="6"/>
      <c r="C88" s="17" t="s">
        <v>116</v>
      </c>
      <c r="D88" s="18" t="s">
        <v>117</v>
      </c>
      <c r="E88" s="19"/>
      <c r="F88" s="19"/>
      <c r="G88" s="18" t="str">
        <f t="shared" si="6"/>
        <v>-</v>
      </c>
      <c r="H88" s="18" t="str">
        <f t="shared" si="7"/>
        <v>-</v>
      </c>
      <c r="I88" s="53" t="str">
        <f>IF(G88="-","-",IF(H88&lt;0,"A",IF(AND(H88&lt;10,OR(I92="-",I92="A")),"B","C")))</f>
        <v>-</v>
      </c>
      <c r="J88" s="69" t="s">
        <v>265</v>
      </c>
      <c r="K88" s="38"/>
    </row>
    <row r="89" spans="1:11">
      <c r="A89" s="6"/>
      <c r="B89" s="6"/>
      <c r="C89" s="17" t="s">
        <v>118</v>
      </c>
      <c r="D89" s="18" t="s">
        <v>119</v>
      </c>
      <c r="E89" s="19"/>
      <c r="F89" s="19"/>
      <c r="G89" s="18" t="str">
        <f t="shared" si="6"/>
        <v>-</v>
      </c>
      <c r="H89" s="18" t="str">
        <f t="shared" si="7"/>
        <v>-</v>
      </c>
      <c r="I89" s="53" t="str">
        <f>IF(E89&lt;&gt;F89,IF(E89="有","A","C"),"-")</f>
        <v>-</v>
      </c>
      <c r="J89" s="53" t="s">
        <v>245</v>
      </c>
      <c r="K89" s="38"/>
    </row>
    <row r="90" spans="1:11">
      <c r="A90" s="6"/>
      <c r="B90" s="6"/>
      <c r="C90" s="17" t="s">
        <v>120</v>
      </c>
      <c r="D90" s="18" t="s">
        <v>221</v>
      </c>
      <c r="E90" s="19"/>
      <c r="F90" s="19"/>
      <c r="G90" s="18" t="str">
        <f t="shared" ref="G90:G158" si="8">IF(E90&lt;&gt;F90,IF(ISNUMBER(E90),ROUND((E90-F90)/F90*100,2)&amp;"%","有"),"-")</f>
        <v>-</v>
      </c>
      <c r="H90" s="18" t="str">
        <f t="shared" si="7"/>
        <v>-</v>
      </c>
      <c r="I90" s="53" t="str">
        <f>IF(E90&lt;&gt;F90,IF(E90="有","A","C"),"-")</f>
        <v>-</v>
      </c>
      <c r="J90" s="53" t="s">
        <v>245</v>
      </c>
      <c r="K90" s="38"/>
    </row>
    <row r="91" spans="1:11">
      <c r="A91" s="6"/>
      <c r="B91" s="6"/>
      <c r="C91" s="17" t="s">
        <v>123</v>
      </c>
      <c r="D91" s="18" t="s">
        <v>220</v>
      </c>
      <c r="E91" s="23"/>
      <c r="F91" s="23"/>
      <c r="G91" s="22"/>
      <c r="H91" s="18" t="str">
        <f t="shared" si="7"/>
        <v>-</v>
      </c>
      <c r="I91" s="53" t="str">
        <f>IF(E91&lt;&gt;F91,IF(E91="有","A","C"),"-")</f>
        <v>-</v>
      </c>
      <c r="J91" s="53" t="s">
        <v>245</v>
      </c>
      <c r="K91" s="38"/>
    </row>
    <row r="92" spans="1:11">
      <c r="A92" s="6"/>
      <c r="B92" s="6"/>
      <c r="C92" s="21" t="s">
        <v>213</v>
      </c>
      <c r="D92" s="22" t="s">
        <v>124</v>
      </c>
      <c r="E92" s="23"/>
      <c r="F92" s="23"/>
      <c r="G92" s="22" t="str">
        <f t="shared" si="8"/>
        <v>-</v>
      </c>
      <c r="H92" s="18" t="str">
        <f t="shared" si="7"/>
        <v>-</v>
      </c>
      <c r="I92" s="53" t="str">
        <f>IF(G92="-","-",IF(AND(H92&lt;5,OR(I88="-",I88="A")),"B","C"))</f>
        <v>-</v>
      </c>
      <c r="J92" s="53" t="s">
        <v>266</v>
      </c>
      <c r="K92" s="38"/>
    </row>
    <row r="93" spans="1:11">
      <c r="A93" s="6"/>
      <c r="B93" s="21" t="s">
        <v>125</v>
      </c>
      <c r="C93" s="7" t="s">
        <v>110</v>
      </c>
      <c r="D93" s="8" t="s">
        <v>111</v>
      </c>
      <c r="E93" s="9"/>
      <c r="F93" s="9"/>
      <c r="G93" s="8" t="str">
        <f t="shared" si="8"/>
        <v>-</v>
      </c>
      <c r="H93" s="8" t="str">
        <f t="shared" si="7"/>
        <v>-</v>
      </c>
      <c r="I93" s="50" t="str">
        <f>IF(G93="-","-","C")</f>
        <v>-</v>
      </c>
      <c r="J93" s="50"/>
      <c r="K93" s="38"/>
    </row>
    <row r="94" spans="1:11">
      <c r="A94" s="6"/>
      <c r="B94" s="6"/>
      <c r="C94" s="7" t="s">
        <v>112</v>
      </c>
      <c r="D94" s="8" t="s">
        <v>113</v>
      </c>
      <c r="E94" s="9"/>
      <c r="F94" s="9"/>
      <c r="G94" s="8" t="str">
        <f t="shared" si="8"/>
        <v>-</v>
      </c>
      <c r="H94" s="8" t="str">
        <f t="shared" si="7"/>
        <v>-</v>
      </c>
      <c r="I94" s="50" t="str">
        <f>IF(G94="-","-","C")</f>
        <v>-</v>
      </c>
      <c r="J94" s="50"/>
      <c r="K94" s="38"/>
    </row>
    <row r="95" spans="1:11">
      <c r="A95" s="6"/>
      <c r="B95" s="6"/>
      <c r="C95" s="7" t="s">
        <v>114</v>
      </c>
      <c r="D95" s="8" t="s">
        <v>115</v>
      </c>
      <c r="E95" s="9"/>
      <c r="F95" s="9"/>
      <c r="G95" s="8" t="str">
        <f t="shared" si="8"/>
        <v>-</v>
      </c>
      <c r="H95" s="8" t="str">
        <f t="shared" si="7"/>
        <v>-</v>
      </c>
      <c r="I95" s="50" t="str">
        <f>IF(G95="-","-","C")</f>
        <v>-</v>
      </c>
      <c r="J95" s="50"/>
      <c r="K95" s="38"/>
    </row>
    <row r="96" spans="1:11" ht="31.5">
      <c r="A96" s="6"/>
      <c r="B96" s="6"/>
      <c r="C96" s="17" t="s">
        <v>116</v>
      </c>
      <c r="D96" s="18" t="s">
        <v>117</v>
      </c>
      <c r="E96" s="19"/>
      <c r="F96" s="19"/>
      <c r="G96" s="18" t="str">
        <f t="shared" si="8"/>
        <v>-</v>
      </c>
      <c r="H96" s="18" t="str">
        <f t="shared" si="7"/>
        <v>-</v>
      </c>
      <c r="I96" s="53" t="str">
        <f>IF(G96="-","-",IF(H96&lt;0,"A",IF(AND(H96&lt;10,OR(I100="-",I100="A")),"B","C")))</f>
        <v>-</v>
      </c>
      <c r="J96" s="69" t="s">
        <v>265</v>
      </c>
      <c r="K96" s="38"/>
    </row>
    <row r="97" spans="1:11">
      <c r="A97" s="6"/>
      <c r="B97" s="6"/>
      <c r="C97" s="17" t="s">
        <v>118</v>
      </c>
      <c r="D97" s="18" t="s">
        <v>119</v>
      </c>
      <c r="E97" s="19"/>
      <c r="F97" s="19"/>
      <c r="G97" s="18" t="str">
        <f t="shared" si="8"/>
        <v>-</v>
      </c>
      <c r="H97" s="18" t="str">
        <f t="shared" si="7"/>
        <v>-</v>
      </c>
      <c r="I97" s="53" t="str">
        <f>IF(E97&lt;&gt;F97,IF(E97="有","A","C"),"-")</f>
        <v>-</v>
      </c>
      <c r="J97" s="53" t="s">
        <v>245</v>
      </c>
      <c r="K97" s="38"/>
    </row>
    <row r="98" spans="1:11">
      <c r="A98" s="6"/>
      <c r="B98" s="6"/>
      <c r="C98" s="17" t="s">
        <v>120</v>
      </c>
      <c r="D98" s="18" t="s">
        <v>221</v>
      </c>
      <c r="E98" s="19"/>
      <c r="F98" s="19"/>
      <c r="G98" s="18" t="str">
        <f>IF(E98&lt;&gt;F98,IF(ISNUMBER(E98),ROUND((E98-F98)/F98*100,2)&amp;"%","有"),"-")</f>
        <v>-</v>
      </c>
      <c r="H98" s="18" t="str">
        <f t="shared" si="7"/>
        <v>-</v>
      </c>
      <c r="I98" s="53" t="str">
        <f>IF(E98&lt;&gt;F98,IF(E98="有","A","C"),"-")</f>
        <v>-</v>
      </c>
      <c r="J98" s="53" t="s">
        <v>245</v>
      </c>
      <c r="K98" s="38"/>
    </row>
    <row r="99" spans="1:11">
      <c r="A99" s="6"/>
      <c r="B99" s="6"/>
      <c r="C99" s="17" t="s">
        <v>123</v>
      </c>
      <c r="D99" s="18" t="s">
        <v>220</v>
      </c>
      <c r="E99" s="23"/>
      <c r="F99" s="23"/>
      <c r="G99" s="22"/>
      <c r="H99" s="18" t="str">
        <f t="shared" si="7"/>
        <v>-</v>
      </c>
      <c r="I99" s="53" t="str">
        <f>IF(E99&lt;&gt;F99,IF(E99="有","A","C"),"-")</f>
        <v>-</v>
      </c>
      <c r="J99" s="53" t="s">
        <v>245</v>
      </c>
      <c r="K99" s="38"/>
    </row>
    <row r="100" spans="1:11">
      <c r="A100" s="10"/>
      <c r="B100" s="10"/>
      <c r="C100" s="29" t="s">
        <v>213</v>
      </c>
      <c r="D100" s="30" t="s">
        <v>124</v>
      </c>
      <c r="E100" s="31"/>
      <c r="F100" s="31"/>
      <c r="G100" s="30" t="str">
        <f t="shared" si="8"/>
        <v>-</v>
      </c>
      <c r="H100" s="30" t="str">
        <f t="shared" si="7"/>
        <v>-</v>
      </c>
      <c r="I100" s="54" t="str">
        <f>IF(G100="-","-",IF(AND(H100&lt;5,OR(I96="-",I96="A")),"B","C"))</f>
        <v>-</v>
      </c>
      <c r="J100" s="54" t="s">
        <v>266</v>
      </c>
      <c r="K100" s="38"/>
    </row>
    <row r="101" spans="1:11">
      <c r="A101" s="2" t="s">
        <v>126</v>
      </c>
      <c r="B101" s="3" t="s">
        <v>65</v>
      </c>
      <c r="C101" s="24" t="s">
        <v>127</v>
      </c>
      <c r="D101" s="25" t="s">
        <v>128</v>
      </c>
      <c r="E101" s="26"/>
      <c r="F101" s="26"/>
      <c r="G101" s="25" t="str">
        <f t="shared" si="8"/>
        <v>-</v>
      </c>
      <c r="H101" s="25" t="str">
        <f t="shared" si="7"/>
        <v>-</v>
      </c>
      <c r="I101" s="56" t="str">
        <f>IF(G101="-","-","C")</f>
        <v>-</v>
      </c>
      <c r="J101" s="56"/>
      <c r="K101" s="38"/>
    </row>
    <row r="102" spans="1:11">
      <c r="A102" s="6"/>
      <c r="B102" s="27" t="s">
        <v>129</v>
      </c>
      <c r="C102" s="7" t="s">
        <v>130</v>
      </c>
      <c r="D102" s="8" t="s">
        <v>131</v>
      </c>
      <c r="E102" s="9"/>
      <c r="F102" s="9"/>
      <c r="G102" s="8" t="str">
        <f t="shared" si="8"/>
        <v>-</v>
      </c>
      <c r="H102" s="8" t="str">
        <f t="shared" si="7"/>
        <v>-</v>
      </c>
      <c r="I102" s="50" t="str">
        <f>IF(G102="-","-","C")</f>
        <v>-</v>
      </c>
      <c r="J102" s="50"/>
      <c r="K102" s="38"/>
    </row>
    <row r="103" spans="1:11">
      <c r="A103" s="6"/>
      <c r="B103" s="6"/>
      <c r="C103" s="7" t="s">
        <v>132</v>
      </c>
      <c r="D103" s="8" t="s">
        <v>133</v>
      </c>
      <c r="E103" s="9"/>
      <c r="F103" s="9"/>
      <c r="G103" s="8" t="str">
        <f t="shared" si="8"/>
        <v>-</v>
      </c>
      <c r="H103" s="8" t="str">
        <f t="shared" si="7"/>
        <v>-</v>
      </c>
      <c r="I103" s="50" t="str">
        <f>IF(G103="-","-","C")</f>
        <v>-</v>
      </c>
      <c r="J103" s="50"/>
      <c r="K103" s="38"/>
    </row>
    <row r="104" spans="1:11" ht="31.5">
      <c r="A104" s="6"/>
      <c r="B104" s="6"/>
      <c r="C104" s="17" t="s">
        <v>134</v>
      </c>
      <c r="D104" s="18" t="s">
        <v>135</v>
      </c>
      <c r="E104" s="19"/>
      <c r="F104" s="19"/>
      <c r="G104" s="18" t="str">
        <f t="shared" si="8"/>
        <v>-</v>
      </c>
      <c r="H104" s="18" t="str">
        <f t="shared" si="7"/>
        <v>-</v>
      </c>
      <c r="I104" s="53" t="str">
        <f>IF(G104="-","-",IF(H104&lt;0,"A",IF(H104&lt;10,"B","C")))</f>
        <v>-</v>
      </c>
      <c r="J104" s="69" t="s">
        <v>247</v>
      </c>
      <c r="K104" s="38"/>
    </row>
    <row r="105" spans="1:11">
      <c r="A105" s="6"/>
      <c r="B105" s="6"/>
      <c r="C105" s="17" t="s">
        <v>136</v>
      </c>
      <c r="D105" s="18" t="s">
        <v>137</v>
      </c>
      <c r="E105" s="19"/>
      <c r="F105" s="19"/>
      <c r="G105" s="18" t="str">
        <f t="shared" si="8"/>
        <v>-</v>
      </c>
      <c r="H105" s="18" t="str">
        <f t="shared" si="7"/>
        <v>-</v>
      </c>
      <c r="I105" s="53" t="str">
        <f>IF(E105&lt;&gt;F105,IF(E105="有","A","C"),"-")</f>
        <v>-</v>
      </c>
      <c r="J105" s="53" t="s">
        <v>245</v>
      </c>
      <c r="K105" s="38"/>
    </row>
    <row r="106" spans="1:11">
      <c r="A106" s="6"/>
      <c r="B106" s="6"/>
      <c r="C106" s="17" t="s">
        <v>138</v>
      </c>
      <c r="D106" s="18" t="s">
        <v>139</v>
      </c>
      <c r="E106" s="19"/>
      <c r="F106" s="19"/>
      <c r="G106" s="18" t="str">
        <f t="shared" si="8"/>
        <v>-</v>
      </c>
      <c r="H106" s="18" t="str">
        <f t="shared" si="7"/>
        <v>-</v>
      </c>
      <c r="I106" s="53" t="str">
        <f>IF(E106&lt;&gt;F106,IF(E106="有","A","C"),"-")</f>
        <v>-</v>
      </c>
      <c r="J106" s="53" t="s">
        <v>245</v>
      </c>
      <c r="K106" s="38"/>
    </row>
    <row r="107" spans="1:11">
      <c r="A107" s="6"/>
      <c r="B107" s="6"/>
      <c r="C107" s="17" t="s">
        <v>140</v>
      </c>
      <c r="D107" s="18" t="s">
        <v>141</v>
      </c>
      <c r="E107" s="19"/>
      <c r="F107" s="19"/>
      <c r="G107" s="18" t="str">
        <f t="shared" si="8"/>
        <v>-</v>
      </c>
      <c r="H107" s="18" t="str">
        <f t="shared" si="7"/>
        <v>-</v>
      </c>
      <c r="I107" s="53" t="str">
        <f>IF(E107&lt;&gt;F107,IF(E107="有","A","C"),"-")</f>
        <v>-</v>
      </c>
      <c r="J107" s="53" t="s">
        <v>245</v>
      </c>
      <c r="K107" s="38"/>
    </row>
    <row r="108" spans="1:11">
      <c r="A108" s="6"/>
      <c r="B108" s="6"/>
      <c r="C108" s="21" t="s">
        <v>142</v>
      </c>
      <c r="D108" s="22" t="s">
        <v>143</v>
      </c>
      <c r="E108" s="23"/>
      <c r="F108" s="23"/>
      <c r="G108" s="22" t="s">
        <v>222</v>
      </c>
      <c r="H108" s="18" t="str">
        <f t="shared" si="7"/>
        <v>-</v>
      </c>
      <c r="I108" s="53" t="str">
        <f>IF(E108&lt;&gt;F108,IF(E108="有","A","C"),"-")</f>
        <v>-</v>
      </c>
      <c r="J108" s="53" t="s">
        <v>245</v>
      </c>
      <c r="K108" s="38"/>
    </row>
    <row r="109" spans="1:11">
      <c r="A109" s="6"/>
      <c r="B109" s="6"/>
      <c r="C109" s="21" t="s">
        <v>223</v>
      </c>
      <c r="D109" s="22" t="s">
        <v>224</v>
      </c>
      <c r="E109" s="23"/>
      <c r="F109" s="23"/>
      <c r="G109" s="103">
        <f>F109-E109</f>
        <v>0</v>
      </c>
      <c r="H109" s="18"/>
      <c r="I109" s="53" t="str">
        <f>IF(E109&lt;&gt;F109,IF(G109&gt;0,"A","C"),"-")</f>
        <v>-</v>
      </c>
      <c r="J109" s="53" t="s">
        <v>245</v>
      </c>
      <c r="K109" s="38"/>
    </row>
    <row r="110" spans="1:11">
      <c r="A110" s="6"/>
      <c r="B110" s="27" t="s">
        <v>144</v>
      </c>
      <c r="C110" s="7" t="s">
        <v>130</v>
      </c>
      <c r="D110" s="8" t="s">
        <v>131</v>
      </c>
      <c r="E110" s="9"/>
      <c r="F110" s="9"/>
      <c r="G110" s="8" t="str">
        <f t="shared" si="8"/>
        <v>-</v>
      </c>
      <c r="H110" s="8" t="str">
        <f t="shared" si="7"/>
        <v>-</v>
      </c>
      <c r="I110" s="50" t="str">
        <f>IF(G110="-","-","C")</f>
        <v>-</v>
      </c>
      <c r="J110" s="50"/>
      <c r="K110" s="38"/>
    </row>
    <row r="111" spans="1:11">
      <c r="A111" s="6"/>
      <c r="B111" s="6"/>
      <c r="C111" s="7" t="s">
        <v>132</v>
      </c>
      <c r="D111" s="8" t="s">
        <v>133</v>
      </c>
      <c r="E111" s="9"/>
      <c r="F111" s="9"/>
      <c r="G111" s="8" t="str">
        <f t="shared" si="8"/>
        <v>-</v>
      </c>
      <c r="H111" s="8" t="str">
        <f t="shared" si="7"/>
        <v>-</v>
      </c>
      <c r="I111" s="50" t="str">
        <f>IF(G111="-","-","C")</f>
        <v>-</v>
      </c>
      <c r="J111" s="50"/>
      <c r="K111" s="38"/>
    </row>
    <row r="112" spans="1:11" ht="31.5">
      <c r="A112" s="6"/>
      <c r="B112" s="6"/>
      <c r="C112" s="17" t="s">
        <v>134</v>
      </c>
      <c r="D112" s="18" t="s">
        <v>135</v>
      </c>
      <c r="E112" s="19"/>
      <c r="F112" s="19"/>
      <c r="G112" s="18" t="str">
        <f t="shared" si="8"/>
        <v>-</v>
      </c>
      <c r="H112" s="18" t="str">
        <f t="shared" si="7"/>
        <v>-</v>
      </c>
      <c r="I112" s="53" t="str">
        <f>IF(G112="-","-",IF(H112&lt;0,"A",IF(H112&lt;10,"B","C")))</f>
        <v>-</v>
      </c>
      <c r="J112" s="69" t="s">
        <v>247</v>
      </c>
      <c r="K112" s="38"/>
    </row>
    <row r="113" spans="1:11">
      <c r="A113" s="6"/>
      <c r="B113" s="6"/>
      <c r="C113" s="17" t="s">
        <v>136</v>
      </c>
      <c r="D113" s="18" t="s">
        <v>137</v>
      </c>
      <c r="E113" s="19"/>
      <c r="F113" s="19"/>
      <c r="G113" s="18" t="str">
        <f t="shared" si="8"/>
        <v>-</v>
      </c>
      <c r="H113" s="18" t="str">
        <f t="shared" si="7"/>
        <v>-</v>
      </c>
      <c r="I113" s="53" t="str">
        <f>IF(E113&lt;&gt;F113,IF(E113="有","A","C"),"-")</f>
        <v>-</v>
      </c>
      <c r="J113" s="53" t="s">
        <v>245</v>
      </c>
      <c r="K113" s="38"/>
    </row>
    <row r="114" spans="1:11">
      <c r="A114" s="6"/>
      <c r="B114" s="6"/>
      <c r="C114" s="17" t="s">
        <v>138</v>
      </c>
      <c r="D114" s="18" t="s">
        <v>139</v>
      </c>
      <c r="E114" s="19"/>
      <c r="F114" s="19"/>
      <c r="G114" s="18" t="str">
        <f t="shared" si="8"/>
        <v>-</v>
      </c>
      <c r="H114" s="18" t="str">
        <f t="shared" si="7"/>
        <v>-</v>
      </c>
      <c r="I114" s="53" t="str">
        <f t="shared" ref="I114:I116" si="9">IF(E114&lt;&gt;F114,IF(E114="有","A","C"),"-")</f>
        <v>-</v>
      </c>
      <c r="J114" s="53" t="s">
        <v>245</v>
      </c>
      <c r="K114" s="38"/>
    </row>
    <row r="115" spans="1:11">
      <c r="A115" s="6"/>
      <c r="B115" s="6"/>
      <c r="C115" s="17" t="s">
        <v>140</v>
      </c>
      <c r="D115" s="18" t="s">
        <v>141</v>
      </c>
      <c r="E115" s="19"/>
      <c r="F115" s="19"/>
      <c r="G115" s="18"/>
      <c r="H115" s="18" t="str">
        <f t="shared" si="7"/>
        <v>-</v>
      </c>
      <c r="I115" s="53" t="str">
        <f t="shared" si="9"/>
        <v>-</v>
      </c>
      <c r="J115" s="53" t="s">
        <v>245</v>
      </c>
      <c r="K115" s="38"/>
    </row>
    <row r="116" spans="1:11">
      <c r="A116" s="6"/>
      <c r="B116" s="6"/>
      <c r="C116" s="21" t="s">
        <v>142</v>
      </c>
      <c r="D116" s="22" t="s">
        <v>143</v>
      </c>
      <c r="E116" s="19"/>
      <c r="F116" s="19"/>
      <c r="G116" s="18" t="str">
        <f t="shared" si="8"/>
        <v>-</v>
      </c>
      <c r="H116" s="18" t="str">
        <f t="shared" si="7"/>
        <v>-</v>
      </c>
      <c r="I116" s="53" t="str">
        <f t="shared" si="9"/>
        <v>-</v>
      </c>
      <c r="J116" s="53" t="s">
        <v>245</v>
      </c>
      <c r="K116" s="38"/>
    </row>
    <row r="117" spans="1:11">
      <c r="A117" s="6"/>
      <c r="B117" s="20"/>
      <c r="C117" s="21" t="s">
        <v>223</v>
      </c>
      <c r="D117" s="22" t="s">
        <v>224</v>
      </c>
      <c r="E117" s="19"/>
      <c r="F117" s="19"/>
      <c r="G117" s="103">
        <f>F117-E117</f>
        <v>0</v>
      </c>
      <c r="H117" s="18"/>
      <c r="I117" s="53" t="str">
        <f>IF(E117&lt;&gt;F117,IF(G117&gt;0,"A","C"),"-")</f>
        <v>-</v>
      </c>
      <c r="J117" s="53" t="s">
        <v>245</v>
      </c>
      <c r="K117" s="38"/>
    </row>
    <row r="118" spans="1:11">
      <c r="A118" s="6"/>
      <c r="B118" s="28" t="s">
        <v>145</v>
      </c>
      <c r="C118" s="14" t="s">
        <v>130</v>
      </c>
      <c r="D118" s="15" t="s">
        <v>131</v>
      </c>
      <c r="E118" s="16"/>
      <c r="F118" s="16"/>
      <c r="G118" s="15" t="str">
        <f t="shared" si="8"/>
        <v>-</v>
      </c>
      <c r="H118" s="8" t="str">
        <f t="shared" si="7"/>
        <v>-</v>
      </c>
      <c r="I118" s="52" t="str">
        <f>IF(G118="-","-","C")</f>
        <v>-</v>
      </c>
      <c r="J118" s="52"/>
      <c r="K118" s="38"/>
    </row>
    <row r="119" spans="1:11">
      <c r="A119" s="6"/>
      <c r="B119" s="6"/>
      <c r="C119" s="7" t="s">
        <v>132</v>
      </c>
      <c r="D119" s="8" t="s">
        <v>133</v>
      </c>
      <c r="E119" s="9"/>
      <c r="F119" s="9"/>
      <c r="G119" s="8" t="str">
        <f t="shared" si="8"/>
        <v>-</v>
      </c>
      <c r="H119" s="8" t="str">
        <f t="shared" si="7"/>
        <v>-</v>
      </c>
      <c r="I119" s="52" t="str">
        <f>IF(G119="-","-","C")</f>
        <v>-</v>
      </c>
      <c r="J119" s="52"/>
      <c r="K119" s="38"/>
    </row>
    <row r="120" spans="1:11" ht="31.5">
      <c r="A120" s="6"/>
      <c r="B120" s="6"/>
      <c r="C120" s="17" t="s">
        <v>134</v>
      </c>
      <c r="D120" s="18" t="s">
        <v>135</v>
      </c>
      <c r="E120" s="19"/>
      <c r="F120" s="19"/>
      <c r="G120" s="18" t="str">
        <f t="shared" si="8"/>
        <v>-</v>
      </c>
      <c r="H120" s="18" t="str">
        <f t="shared" si="7"/>
        <v>-</v>
      </c>
      <c r="I120" s="53" t="str">
        <f>IF(G120="-","-",IF(H120&lt;0,"A",IF(H120&lt;10,"B","C")))</f>
        <v>-</v>
      </c>
      <c r="J120" s="69" t="s">
        <v>247</v>
      </c>
      <c r="K120" s="38"/>
    </row>
    <row r="121" spans="1:11">
      <c r="A121" s="6"/>
      <c r="B121" s="6"/>
      <c r="C121" s="17" t="s">
        <v>136</v>
      </c>
      <c r="D121" s="18" t="s">
        <v>137</v>
      </c>
      <c r="E121" s="19"/>
      <c r="F121" s="19"/>
      <c r="G121" s="18" t="str">
        <f t="shared" si="8"/>
        <v>-</v>
      </c>
      <c r="H121" s="18" t="str">
        <f t="shared" si="7"/>
        <v>-</v>
      </c>
      <c r="I121" s="53" t="str">
        <f>IF(E121&lt;&gt;F121,IF(E121="有","A","C"),"-")</f>
        <v>-</v>
      </c>
      <c r="J121" s="53" t="s">
        <v>245</v>
      </c>
      <c r="K121" s="38"/>
    </row>
    <row r="122" spans="1:11">
      <c r="A122" s="6"/>
      <c r="B122" s="6"/>
      <c r="C122" s="17" t="s">
        <v>138</v>
      </c>
      <c r="D122" s="18" t="s">
        <v>139</v>
      </c>
      <c r="E122" s="19"/>
      <c r="F122" s="19"/>
      <c r="G122" s="18" t="str">
        <f t="shared" si="8"/>
        <v>-</v>
      </c>
      <c r="H122" s="18" t="str">
        <f t="shared" si="7"/>
        <v>-</v>
      </c>
      <c r="I122" s="53" t="str">
        <f t="shared" ref="I122:I124" si="10">IF(E122&lt;&gt;F122,IF(E122="有","A","C"),"-")</f>
        <v>-</v>
      </c>
      <c r="J122" s="53" t="s">
        <v>245</v>
      </c>
      <c r="K122" s="38"/>
    </row>
    <row r="123" spans="1:11">
      <c r="A123" s="6"/>
      <c r="B123" s="6"/>
      <c r="C123" s="17" t="s">
        <v>140</v>
      </c>
      <c r="D123" s="18" t="s">
        <v>141</v>
      </c>
      <c r="E123" s="19"/>
      <c r="F123" s="19"/>
      <c r="G123" s="18"/>
      <c r="H123" s="18" t="str">
        <f t="shared" si="7"/>
        <v>-</v>
      </c>
      <c r="I123" s="53" t="str">
        <f t="shared" si="10"/>
        <v>-</v>
      </c>
      <c r="J123" s="53" t="s">
        <v>245</v>
      </c>
      <c r="K123" s="38"/>
    </row>
    <row r="124" spans="1:11">
      <c r="A124" s="6"/>
      <c r="B124" s="6"/>
      <c r="C124" s="21" t="s">
        <v>142</v>
      </c>
      <c r="D124" s="22" t="s">
        <v>143</v>
      </c>
      <c r="E124" s="19"/>
      <c r="F124" s="19"/>
      <c r="G124" s="18" t="str">
        <f t="shared" si="8"/>
        <v>-</v>
      </c>
      <c r="H124" s="18" t="str">
        <f t="shared" si="7"/>
        <v>-</v>
      </c>
      <c r="I124" s="53" t="str">
        <f t="shared" si="10"/>
        <v>-</v>
      </c>
      <c r="J124" s="53" t="s">
        <v>245</v>
      </c>
      <c r="K124" s="38"/>
    </row>
    <row r="125" spans="1:11">
      <c r="A125" s="10"/>
      <c r="B125" s="10"/>
      <c r="C125" s="29" t="s">
        <v>223</v>
      </c>
      <c r="D125" s="30" t="s">
        <v>224</v>
      </c>
      <c r="E125" s="31"/>
      <c r="F125" s="31"/>
      <c r="G125" s="104">
        <f>F125-E125</f>
        <v>0</v>
      </c>
      <c r="H125" s="30"/>
      <c r="I125" s="54" t="str">
        <f>IF(E125&lt;&gt;F125,IF(G125&gt;0,"A","C"),"-")</f>
        <v>-</v>
      </c>
      <c r="J125" s="54" t="s">
        <v>245</v>
      </c>
      <c r="K125" s="38"/>
    </row>
    <row r="126" spans="1:11">
      <c r="A126" s="2" t="s">
        <v>146</v>
      </c>
      <c r="B126" s="20" t="s">
        <v>65</v>
      </c>
      <c r="C126" s="14" t="s">
        <v>147</v>
      </c>
      <c r="D126" s="15" t="s">
        <v>148</v>
      </c>
      <c r="E126" s="16"/>
      <c r="F126" s="16"/>
      <c r="G126" s="15" t="str">
        <f t="shared" si="8"/>
        <v>-</v>
      </c>
      <c r="H126" s="15" t="str">
        <f t="shared" si="7"/>
        <v>-</v>
      </c>
      <c r="I126" s="52" t="str">
        <f>IF(G126="-","-","C")</f>
        <v>-</v>
      </c>
      <c r="J126" s="52"/>
      <c r="K126" s="38"/>
    </row>
    <row r="127" spans="1:11">
      <c r="A127" s="6"/>
      <c r="B127" s="21" t="s">
        <v>149</v>
      </c>
      <c r="C127" s="7" t="s">
        <v>150</v>
      </c>
      <c r="D127" s="8" t="s">
        <v>151</v>
      </c>
      <c r="E127" s="9"/>
      <c r="F127" s="9"/>
      <c r="G127" s="8" t="str">
        <f t="shared" si="8"/>
        <v>-</v>
      </c>
      <c r="H127" s="8" t="str">
        <f t="shared" si="7"/>
        <v>-</v>
      </c>
      <c r="I127" s="52" t="str">
        <f>IF(G127="-","-","C")</f>
        <v>-</v>
      </c>
      <c r="J127" s="52"/>
      <c r="K127" s="38"/>
    </row>
    <row r="128" spans="1:11">
      <c r="A128" s="6"/>
      <c r="B128" s="6"/>
      <c r="C128" s="7" t="s">
        <v>152</v>
      </c>
      <c r="D128" s="8" t="s">
        <v>153</v>
      </c>
      <c r="E128" s="9"/>
      <c r="F128" s="9"/>
      <c r="G128" s="8" t="str">
        <f t="shared" si="8"/>
        <v>-</v>
      </c>
      <c r="H128" s="8" t="str">
        <f t="shared" si="7"/>
        <v>-</v>
      </c>
      <c r="I128" s="52" t="str">
        <f>IF(G128="-","-","C")</f>
        <v>-</v>
      </c>
      <c r="J128" s="52"/>
      <c r="K128" s="38"/>
    </row>
    <row r="129" spans="1:14" ht="31.5">
      <c r="A129" s="6"/>
      <c r="B129" s="6"/>
      <c r="C129" s="17" t="s">
        <v>154</v>
      </c>
      <c r="D129" s="18" t="s">
        <v>155</v>
      </c>
      <c r="E129" s="19"/>
      <c r="F129" s="19"/>
      <c r="G129" s="18" t="str">
        <f t="shared" si="8"/>
        <v>-</v>
      </c>
      <c r="H129" s="18" t="str">
        <f t="shared" si="7"/>
        <v>-</v>
      </c>
      <c r="I129" s="53" t="str">
        <f>IF(G129="-","-",IF(H129&gt;=0,"A",IF(H129&gt;-10,"B","C")))</f>
        <v>-</v>
      </c>
      <c r="J129" s="69" t="s">
        <v>248</v>
      </c>
      <c r="K129" s="38"/>
    </row>
    <row r="130" spans="1:14">
      <c r="A130" s="6"/>
      <c r="B130" s="6"/>
      <c r="C130" s="17" t="s">
        <v>156</v>
      </c>
      <c r="D130" s="18" t="s">
        <v>157</v>
      </c>
      <c r="E130" s="19"/>
      <c r="F130" s="19"/>
      <c r="G130" s="18" t="str">
        <f t="shared" si="8"/>
        <v>-</v>
      </c>
      <c r="H130" s="18" t="str">
        <f t="shared" si="7"/>
        <v>-</v>
      </c>
      <c r="I130" s="53" t="str">
        <f>IF(E130&lt;&gt;F130,IF(OR((AND(F130="裸管",OR(E130="保温仕様A",E130="保温仕様B",E130="保温仕様C",E130="保温仕様D",E130="保温仕様1",E130="保温仕様2または3"))),(AND(F130="保温仕様D",OR(E130="保温仕様A",E130="保温仕様B",E130="保温仕様C"))),(AND(F130="保温仕様C",OR(E130="保温仕様A",E130="保温仕様B"))),(AND(F130="保温仕様B",E130="保温仕様A")),(AND(F130="保温仕様2または3",E130="保温仕様1"))),"A","C"),"-")</f>
        <v>-</v>
      </c>
      <c r="J130" s="53" t="s">
        <v>245</v>
      </c>
      <c r="K130" s="38"/>
    </row>
    <row r="131" spans="1:14">
      <c r="A131" s="6"/>
      <c r="B131" s="6"/>
      <c r="C131" s="21" t="s">
        <v>158</v>
      </c>
      <c r="D131" s="22" t="s">
        <v>159</v>
      </c>
      <c r="E131" s="23"/>
      <c r="F131" s="23"/>
      <c r="G131" s="22" t="str">
        <f t="shared" si="8"/>
        <v>-</v>
      </c>
      <c r="H131" s="18" t="str">
        <f t="shared" si="7"/>
        <v>-</v>
      </c>
      <c r="I131" s="55" t="str">
        <f>IF(E131&lt;&gt;F131,IF(AND(F131="無",OR(E131="自動給湯栓",E131="節湯B1")),"A","C"),"-")</f>
        <v>-</v>
      </c>
      <c r="J131" s="53" t="s">
        <v>245</v>
      </c>
      <c r="K131" s="38"/>
      <c r="L131" s="38"/>
    </row>
    <row r="132" spans="1:14">
      <c r="A132" s="6"/>
      <c r="B132" s="21" t="s">
        <v>160</v>
      </c>
      <c r="C132" s="7" t="s">
        <v>150</v>
      </c>
      <c r="D132" s="8" t="s">
        <v>151</v>
      </c>
      <c r="E132" s="9"/>
      <c r="F132" s="9"/>
      <c r="G132" s="8" t="str">
        <f t="shared" si="8"/>
        <v>-</v>
      </c>
      <c r="H132" s="8" t="str">
        <f t="shared" si="7"/>
        <v>-</v>
      </c>
      <c r="I132" s="50" t="str">
        <f>IF(G132="-","-","C")</f>
        <v>-</v>
      </c>
      <c r="J132" s="50"/>
      <c r="K132" s="38"/>
    </row>
    <row r="133" spans="1:14">
      <c r="A133" s="6"/>
      <c r="B133" s="6"/>
      <c r="C133" s="7" t="s">
        <v>152</v>
      </c>
      <c r="D133" s="8" t="s">
        <v>153</v>
      </c>
      <c r="E133" s="9"/>
      <c r="F133" s="9"/>
      <c r="G133" s="8" t="str">
        <f t="shared" si="8"/>
        <v>-</v>
      </c>
      <c r="H133" s="8" t="str">
        <f t="shared" si="7"/>
        <v>-</v>
      </c>
      <c r="I133" s="50" t="str">
        <f>IF(G133="-","-","C")</f>
        <v>-</v>
      </c>
      <c r="J133" s="50"/>
      <c r="K133" s="38"/>
    </row>
    <row r="134" spans="1:14" ht="31.5">
      <c r="A134" s="6"/>
      <c r="B134" s="6"/>
      <c r="C134" s="17" t="s">
        <v>154</v>
      </c>
      <c r="D134" s="18" t="s">
        <v>155</v>
      </c>
      <c r="E134" s="19"/>
      <c r="F134" s="19"/>
      <c r="G134" s="18" t="str">
        <f t="shared" si="8"/>
        <v>-</v>
      </c>
      <c r="H134" s="18" t="str">
        <f t="shared" si="7"/>
        <v>-</v>
      </c>
      <c r="I134" s="53" t="str">
        <f>IF(G134="-","-",IF(H134&gt;=0,"A",IF(H134&gt;-10,"B","C")))</f>
        <v>-</v>
      </c>
      <c r="J134" s="69" t="s">
        <v>248</v>
      </c>
      <c r="K134" s="38"/>
    </row>
    <row r="135" spans="1:14">
      <c r="A135" s="6"/>
      <c r="B135" s="6"/>
      <c r="C135" s="17" t="s">
        <v>156</v>
      </c>
      <c r="D135" s="18" t="s">
        <v>157</v>
      </c>
      <c r="E135" s="19"/>
      <c r="F135" s="19"/>
      <c r="G135" s="18" t="str">
        <f t="shared" si="8"/>
        <v>-</v>
      </c>
      <c r="H135" s="18" t="str">
        <f t="shared" si="7"/>
        <v>-</v>
      </c>
      <c r="I135" s="53" t="str">
        <f>IF(E135&lt;&gt;F135,IF(OR((AND(F135="裸管",OR(E135="保温仕様A",E135="保温仕様B",E135="保温仕様C",E135="保温仕様D",E135="保温仕様1",E135="保温仕様2または3"))),(AND(F135="保温仕様D",OR(E135="保温仕様A",E135="保温仕様B",E135="保温仕様C"))),(AND(F135="保温仕様C",OR(E135="保温仕様A",E135="保温仕様B"))),(AND(F135="保温仕様B",E135="保温仕様A")),(AND(F135="保温仕様2または3",E135="保温仕様1"))),"A","C"),"-")</f>
        <v>-</v>
      </c>
      <c r="J135" s="53" t="s">
        <v>245</v>
      </c>
      <c r="K135" s="38"/>
    </row>
    <row r="136" spans="1:14">
      <c r="A136" s="6"/>
      <c r="B136" s="6"/>
      <c r="C136" s="21" t="s">
        <v>158</v>
      </c>
      <c r="D136" s="22" t="s">
        <v>159</v>
      </c>
      <c r="E136" s="23"/>
      <c r="F136" s="23"/>
      <c r="G136" s="22" t="str">
        <f t="shared" si="8"/>
        <v>-</v>
      </c>
      <c r="H136" s="18" t="str">
        <f t="shared" si="7"/>
        <v>-</v>
      </c>
      <c r="I136" s="55" t="str">
        <f>IF(E136&lt;&gt;F136,IF(AND(F136="無",OR(E136="自動給湯栓",E136="節湯B1")),"A","C"),"-")</f>
        <v>-</v>
      </c>
      <c r="J136" s="53" t="s">
        <v>245</v>
      </c>
      <c r="K136" s="38"/>
    </row>
    <row r="137" spans="1:14">
      <c r="A137" s="6"/>
      <c r="B137" s="21" t="s">
        <v>125</v>
      </c>
      <c r="C137" s="7" t="s">
        <v>150</v>
      </c>
      <c r="D137" s="8" t="s">
        <v>151</v>
      </c>
      <c r="E137" s="9"/>
      <c r="F137" s="9"/>
      <c r="G137" s="8" t="str">
        <f t="shared" si="8"/>
        <v>-</v>
      </c>
      <c r="H137" s="8" t="str">
        <f t="shared" si="7"/>
        <v>-</v>
      </c>
      <c r="I137" s="50" t="str">
        <f>IF(G137="-","-","C")</f>
        <v>-</v>
      </c>
      <c r="J137" s="50"/>
      <c r="K137" s="38"/>
    </row>
    <row r="138" spans="1:14">
      <c r="A138" s="6"/>
      <c r="B138" s="6"/>
      <c r="C138" s="7" t="s">
        <v>152</v>
      </c>
      <c r="D138" s="8" t="s">
        <v>153</v>
      </c>
      <c r="E138" s="9"/>
      <c r="F138" s="9"/>
      <c r="G138" s="8" t="str">
        <f t="shared" si="8"/>
        <v>-</v>
      </c>
      <c r="H138" s="8" t="str">
        <f t="shared" si="7"/>
        <v>-</v>
      </c>
      <c r="I138" s="50" t="str">
        <f>IF(G138="-","-","C")</f>
        <v>-</v>
      </c>
      <c r="J138" s="50"/>
      <c r="K138" s="38"/>
    </row>
    <row r="139" spans="1:14" ht="31.5">
      <c r="A139" s="6"/>
      <c r="B139" s="6"/>
      <c r="C139" s="17" t="s">
        <v>154</v>
      </c>
      <c r="D139" s="18" t="s">
        <v>155</v>
      </c>
      <c r="E139" s="19"/>
      <c r="F139" s="19"/>
      <c r="G139" s="18" t="str">
        <f t="shared" si="8"/>
        <v>-</v>
      </c>
      <c r="H139" s="18" t="str">
        <f t="shared" si="7"/>
        <v>-</v>
      </c>
      <c r="I139" s="53" t="str">
        <f>IF(G139="-","-",IF(H139&gt;=0,"A",IF(H139&gt;-10,"B","C")))</f>
        <v>-</v>
      </c>
      <c r="J139" s="69" t="s">
        <v>248</v>
      </c>
      <c r="K139" s="38"/>
    </row>
    <row r="140" spans="1:14">
      <c r="A140" s="6"/>
      <c r="B140" s="6"/>
      <c r="C140" s="17" t="s">
        <v>156</v>
      </c>
      <c r="D140" s="18" t="s">
        <v>157</v>
      </c>
      <c r="E140" s="19"/>
      <c r="F140" s="19"/>
      <c r="G140" s="18" t="str">
        <f t="shared" si="8"/>
        <v>-</v>
      </c>
      <c r="H140" s="18" t="str">
        <f t="shared" si="7"/>
        <v>-</v>
      </c>
      <c r="I140" s="53" t="str">
        <f>IF(E140&lt;&gt;F140,IF(OR((AND(F140="裸管",OR(E140="保温仕様A",E140="保温仕様B",E140="保温仕様C",E140="保温仕様D",E140="保温仕様1",E140="保温仕様2または3"))),(AND(F140="保温仕様D",OR(E140="保温仕様A",E140="保温仕様B",E140="保温仕様C"))),(AND(F140="保温仕様C",OR(E140="保温仕様A",E140="保温仕様B"))),(AND(F140="保温仕様B",E140="保温仕様A")),(AND(F140="保温仕様2または3",E140="保温仕様1"))),"A","C"),"-")</f>
        <v>-</v>
      </c>
      <c r="J140" s="53" t="s">
        <v>245</v>
      </c>
      <c r="K140" s="38"/>
      <c r="M140" s="38"/>
      <c r="N140" s="38"/>
    </row>
    <row r="141" spans="1:14">
      <c r="A141" s="10"/>
      <c r="B141" s="10"/>
      <c r="C141" s="21" t="s">
        <v>158</v>
      </c>
      <c r="D141" s="22" t="s">
        <v>159</v>
      </c>
      <c r="E141" s="23"/>
      <c r="F141" s="23"/>
      <c r="G141" s="22" t="str">
        <f t="shared" si="8"/>
        <v>-</v>
      </c>
      <c r="H141" s="22" t="str">
        <f t="shared" si="7"/>
        <v>-</v>
      </c>
      <c r="I141" s="55" t="str">
        <f>IF(E141&lt;&gt;F141,IF(AND(F141="無",OR(E141="自動給湯栓",E141="節湯B1")),"A","C"),"-")</f>
        <v>-</v>
      </c>
      <c r="J141" s="53" t="s">
        <v>245</v>
      </c>
      <c r="K141" s="38"/>
    </row>
    <row r="142" spans="1:14">
      <c r="A142" s="2" t="s">
        <v>161</v>
      </c>
      <c r="B142" s="2"/>
      <c r="C142" s="24" t="s">
        <v>162</v>
      </c>
      <c r="D142" s="25" t="s">
        <v>163</v>
      </c>
      <c r="E142" s="26"/>
      <c r="F142" s="26"/>
      <c r="G142" s="25" t="str">
        <f t="shared" si="8"/>
        <v>-</v>
      </c>
      <c r="H142" s="25" t="str">
        <f t="shared" si="7"/>
        <v>-</v>
      </c>
      <c r="I142" s="57" t="str">
        <f>IF(G142="-","-","C")</f>
        <v>-</v>
      </c>
      <c r="J142" s="57"/>
      <c r="K142" s="38"/>
    </row>
    <row r="143" spans="1:14" ht="63">
      <c r="A143" s="10"/>
      <c r="B143" s="10"/>
      <c r="C143" s="29" t="s">
        <v>164</v>
      </c>
      <c r="D143" s="30" t="s">
        <v>165</v>
      </c>
      <c r="E143" s="31"/>
      <c r="F143" s="31"/>
      <c r="G143" s="30" t="str">
        <f t="shared" si="8"/>
        <v>-</v>
      </c>
      <c r="H143" s="22" t="str">
        <f t="shared" si="7"/>
        <v>-</v>
      </c>
      <c r="I143" s="54" t="str">
        <f>IF(E143&lt;&gt;F143,IF(OR(AND(F143="交流帰還制御等",OR(E143="可変電圧可変周波数制御方式（回生なし）",E143="可変電圧可変周波数制御方式（回生あり）")),(AND(F143="可変電圧可変周波数制御方式（回生なし）",E143="可変電圧可変周波数制御方式（回生なし）"))),"A","C"),"-")</f>
        <v>-</v>
      </c>
      <c r="J143" s="75" t="s">
        <v>249</v>
      </c>
      <c r="K143" s="38"/>
    </row>
    <row r="144" spans="1:14">
      <c r="A144" s="2" t="s">
        <v>166</v>
      </c>
      <c r="B144" s="2" t="s">
        <v>167</v>
      </c>
      <c r="C144" s="20" t="s">
        <v>168</v>
      </c>
      <c r="D144" s="32" t="s">
        <v>169</v>
      </c>
      <c r="E144" s="33"/>
      <c r="F144" s="33"/>
      <c r="G144" s="32" t="str">
        <f t="shared" si="8"/>
        <v>-</v>
      </c>
      <c r="H144" s="4" t="str">
        <f t="shared" si="7"/>
        <v>-</v>
      </c>
      <c r="I144" s="70" t="str">
        <f>IF(E144&lt;&gt;F144,IF(E144="有","A","C"),"-")</f>
        <v>-</v>
      </c>
      <c r="J144" s="70" t="s">
        <v>250</v>
      </c>
      <c r="K144" s="38"/>
    </row>
    <row r="145" spans="1:11">
      <c r="A145" s="6"/>
      <c r="B145" s="6"/>
      <c r="C145" s="7" t="s">
        <v>170</v>
      </c>
      <c r="D145" s="8" t="s">
        <v>171</v>
      </c>
      <c r="E145" s="9"/>
      <c r="F145" s="9"/>
      <c r="G145" s="8" t="str">
        <f t="shared" si="8"/>
        <v>-</v>
      </c>
      <c r="H145" s="8" t="str">
        <f t="shared" si="7"/>
        <v>-</v>
      </c>
      <c r="I145" s="50" t="str">
        <f>IF(G145="-","-","C")</f>
        <v>-</v>
      </c>
      <c r="J145" s="50"/>
      <c r="K145" s="38"/>
    </row>
    <row r="146" spans="1:11">
      <c r="A146" s="6"/>
      <c r="B146" s="20"/>
      <c r="C146" s="17" t="s">
        <v>172</v>
      </c>
      <c r="D146" s="18" t="s">
        <v>173</v>
      </c>
      <c r="E146" s="19"/>
      <c r="F146" s="19"/>
      <c r="G146" s="18" t="str">
        <f>IF(E146&lt;&gt;F146,(LEFT(E146,FIND("面",E146)-1)-LEFT(F146,FIND("面",F146)-1))&amp;"面","-")</f>
        <v>-</v>
      </c>
      <c r="H146" s="18" t="str">
        <f>IF(E146&lt;&gt;F146,(LEFT(E146,FIND("面",E146)-1)-LEFT(F146,FIND("面",F146)-1)),"-")</f>
        <v>-</v>
      </c>
      <c r="I146" s="53" t="str">
        <f>IF(G146="-","-",IF(H146&gt;=0,"A","C"))</f>
        <v>-</v>
      </c>
      <c r="J146" s="53" t="s">
        <v>250</v>
      </c>
      <c r="K146" s="38"/>
    </row>
    <row r="147" spans="1:11" ht="31.5">
      <c r="A147" s="6"/>
      <c r="B147" s="21" t="s">
        <v>174</v>
      </c>
      <c r="C147" s="17" t="s">
        <v>175</v>
      </c>
      <c r="D147" s="18" t="s">
        <v>176</v>
      </c>
      <c r="E147" s="19"/>
      <c r="F147" s="19"/>
      <c r="G147" s="18" t="str">
        <f t="shared" si="8"/>
        <v>-</v>
      </c>
      <c r="H147" s="18" t="str">
        <f t="shared" si="7"/>
        <v>-</v>
      </c>
      <c r="I147" s="53" t="str">
        <f>IF(G147="-","-",IF(H147&gt;=0,"A",IF(AND(H147&gt;-2,(OR(I150="-",I150="A")),(OR(I151="-",I151="A"))),"B","C")))</f>
        <v>-</v>
      </c>
      <c r="J147" s="69" t="s">
        <v>267</v>
      </c>
      <c r="K147" s="38"/>
    </row>
    <row r="148" spans="1:11">
      <c r="A148" s="6"/>
      <c r="B148" s="6"/>
      <c r="C148" s="7" t="s">
        <v>177</v>
      </c>
      <c r="D148" s="8" t="s">
        <v>178</v>
      </c>
      <c r="E148" s="9"/>
      <c r="F148" s="9"/>
      <c r="G148" s="8" t="str">
        <f t="shared" si="8"/>
        <v>-</v>
      </c>
      <c r="H148" s="8" t="str">
        <f t="shared" si="7"/>
        <v>-</v>
      </c>
      <c r="I148" s="50" t="str">
        <f>IF(G148="-","-","C")</f>
        <v>-</v>
      </c>
      <c r="J148" s="50"/>
      <c r="K148" s="38"/>
    </row>
    <row r="149" spans="1:11">
      <c r="A149" s="6"/>
      <c r="B149" s="6"/>
      <c r="C149" s="7" t="s">
        <v>179</v>
      </c>
      <c r="D149" s="8" t="s">
        <v>180</v>
      </c>
      <c r="E149" s="9"/>
      <c r="F149" s="9"/>
      <c r="G149" s="8" t="str">
        <f t="shared" si="8"/>
        <v>-</v>
      </c>
      <c r="H149" s="8" t="str">
        <f t="shared" si="7"/>
        <v>-</v>
      </c>
      <c r="I149" s="50" t="str">
        <f>IF(G149="-","-","C")</f>
        <v>-</v>
      </c>
      <c r="J149" s="50"/>
      <c r="K149" s="38"/>
    </row>
    <row r="150" spans="1:11">
      <c r="A150" s="6"/>
      <c r="B150" s="6"/>
      <c r="C150" s="17" t="s">
        <v>181</v>
      </c>
      <c r="D150" s="18" t="s">
        <v>182</v>
      </c>
      <c r="E150" s="19"/>
      <c r="F150" s="19"/>
      <c r="G150" s="18" t="str">
        <f>IF(E150&lt;&gt;F150,(LEFT(F150,FIND("度",F150)-1)-LEFT(E150,FIND("度",E150)-1))&amp;"°","-")</f>
        <v>-</v>
      </c>
      <c r="H150" s="18" t="str">
        <f>IF(E150&lt;&gt;F150,ABS((LEFT(F150,FIND("度",F150)-1)-LEFT(E150,FIND("度",E150)-1))),"-")</f>
        <v>-</v>
      </c>
      <c r="I150" s="53" t="str">
        <f>IF(H150="-","-",IF(AND(H150&lt;30,OR(I147="-",I147="A")),"B","C"))</f>
        <v>-</v>
      </c>
      <c r="J150" s="53" t="s">
        <v>268</v>
      </c>
      <c r="K150" s="38"/>
    </row>
    <row r="151" spans="1:11">
      <c r="A151" s="6"/>
      <c r="B151" s="6"/>
      <c r="C151" s="21" t="s">
        <v>183</v>
      </c>
      <c r="D151" s="22" t="s">
        <v>184</v>
      </c>
      <c r="E151" s="23"/>
      <c r="F151" s="23"/>
      <c r="G151" s="18" t="str">
        <f>IF(E151&lt;&gt;F151,(LEFT(F151,FIND("度",F151)-1)-LEFT(E151,FIND("度",E151)-1))&amp;"°","-")</f>
        <v>-</v>
      </c>
      <c r="H151" s="18" t="str">
        <f>IF(E151&lt;&gt;F151,ABS((LEFT(F151,FIND("度",F151)-1)-LEFT(E151,FIND("度",E151)-1))),"-")</f>
        <v>-</v>
      </c>
      <c r="I151" s="53" t="str">
        <f>IF(H151="-","-",IF(AND(H151&lt;30,OR(I147="-",I147="A")),"B","C"))</f>
        <v>-</v>
      </c>
      <c r="J151" s="53" t="s">
        <v>268</v>
      </c>
      <c r="K151" s="38"/>
    </row>
    <row r="152" spans="1:11" ht="31.5">
      <c r="A152" s="6"/>
      <c r="B152" s="21" t="s">
        <v>185</v>
      </c>
      <c r="C152" s="17" t="s">
        <v>175</v>
      </c>
      <c r="D152" s="18" t="s">
        <v>176</v>
      </c>
      <c r="E152" s="19"/>
      <c r="F152" s="19"/>
      <c r="G152" s="18" t="str">
        <f t="shared" si="8"/>
        <v>-</v>
      </c>
      <c r="H152" s="18" t="str">
        <f t="shared" ref="H152:H178" si="11">IF(E152&lt;&gt;F152,IF(ISNUMBER(E152),ROUND((E152-F152)/F152*100,2),"有"),"-")</f>
        <v>-</v>
      </c>
      <c r="I152" s="53" t="str">
        <f>IF(G152="-","-",IF(H152&gt;=0,"A",IF(AND(H152&gt;-2,(OR(I155="-",I155="A")),(OR(I156="-",I156="A"))),"B","C")))</f>
        <v>-</v>
      </c>
      <c r="J152" s="69" t="s">
        <v>267</v>
      </c>
      <c r="K152" s="38"/>
    </row>
    <row r="153" spans="1:11">
      <c r="A153" s="6"/>
      <c r="B153" s="6"/>
      <c r="C153" s="7" t="s">
        <v>177</v>
      </c>
      <c r="D153" s="8" t="s">
        <v>178</v>
      </c>
      <c r="E153" s="9"/>
      <c r="F153" s="9"/>
      <c r="G153" s="8" t="str">
        <f t="shared" si="8"/>
        <v>-</v>
      </c>
      <c r="H153" s="8" t="str">
        <f t="shared" si="11"/>
        <v>-</v>
      </c>
      <c r="I153" s="50" t="str">
        <f>IF(G153="-","-","C")</f>
        <v>-</v>
      </c>
      <c r="J153" s="50"/>
      <c r="K153" s="38"/>
    </row>
    <row r="154" spans="1:11">
      <c r="A154" s="6"/>
      <c r="B154" s="6"/>
      <c r="C154" s="7" t="s">
        <v>179</v>
      </c>
      <c r="D154" s="8" t="s">
        <v>180</v>
      </c>
      <c r="E154" s="9"/>
      <c r="F154" s="9"/>
      <c r="G154" s="8" t="str">
        <f t="shared" si="8"/>
        <v>-</v>
      </c>
      <c r="H154" s="8" t="str">
        <f t="shared" si="11"/>
        <v>-</v>
      </c>
      <c r="I154" s="50" t="str">
        <f>IF(G154="-","-","C")</f>
        <v>-</v>
      </c>
      <c r="J154" s="50"/>
      <c r="K154" s="38"/>
    </row>
    <row r="155" spans="1:11">
      <c r="A155" s="6"/>
      <c r="B155" s="6"/>
      <c r="C155" s="17" t="s">
        <v>181</v>
      </c>
      <c r="D155" s="18" t="s">
        <v>182</v>
      </c>
      <c r="E155" s="19"/>
      <c r="F155" s="19"/>
      <c r="G155" s="18" t="str">
        <f>IF(E155&lt;&gt;F155,(LEFT(F155,FIND("度",F155)-1)-LEFT(E155,FIND("度",E155)-1))&amp;"°","-")</f>
        <v>-</v>
      </c>
      <c r="H155" s="18" t="str">
        <f>IF(E155&lt;&gt;F155,ABS((LEFT(F155,FIND("度",F155)-1)-LEFT(E155,FIND("度",E155)-1))),"-")</f>
        <v>-</v>
      </c>
      <c r="I155" s="53" t="str">
        <f>IF(H155="-","-",IF(AND(H155&lt;30,OR(I152="-",I152="A")),"B","C"))</f>
        <v>-</v>
      </c>
      <c r="J155" s="53" t="s">
        <v>268</v>
      </c>
      <c r="K155" s="38"/>
    </row>
    <row r="156" spans="1:11">
      <c r="A156" s="6"/>
      <c r="B156" s="6"/>
      <c r="C156" s="17" t="s">
        <v>183</v>
      </c>
      <c r="D156" s="18" t="s">
        <v>184</v>
      </c>
      <c r="E156" s="19"/>
      <c r="F156" s="19"/>
      <c r="G156" s="18" t="str">
        <f>IF(E156&lt;&gt;F156,(LEFT(F156,FIND("度",F156)-1)-LEFT(E156,FIND("度",E156)-1))&amp;"°","-")</f>
        <v>-</v>
      </c>
      <c r="H156" s="18" t="str">
        <f>IF(E156&lt;&gt;F156,ABS((LEFT(F156,FIND("度",F156)-1)-LEFT(E156,FIND("度",E156)-1))),"-")</f>
        <v>-</v>
      </c>
      <c r="I156" s="53" t="str">
        <f>IF(H156="-","-",IF(AND(H156&lt;30,OR(I152="-",I152="A")),"B","C"))</f>
        <v>-</v>
      </c>
      <c r="J156" s="53" t="s">
        <v>268</v>
      </c>
      <c r="K156" s="38"/>
    </row>
    <row r="157" spans="1:11" ht="31.5">
      <c r="A157" s="6"/>
      <c r="B157" s="21" t="s">
        <v>186</v>
      </c>
      <c r="C157" s="17" t="s">
        <v>175</v>
      </c>
      <c r="D157" s="18" t="s">
        <v>176</v>
      </c>
      <c r="E157" s="19"/>
      <c r="F157" s="19"/>
      <c r="G157" s="18" t="str">
        <f t="shared" si="8"/>
        <v>-</v>
      </c>
      <c r="H157" s="18" t="str">
        <f t="shared" si="11"/>
        <v>-</v>
      </c>
      <c r="I157" s="53" t="str">
        <f>IF(G157="-","-",IF(H157&gt;=0,"A",IF(AND(H157&gt;-2,(OR(I160="-",I160="A")),(OR(I161="-",I161="A"))),"B","C")))</f>
        <v>-</v>
      </c>
      <c r="J157" s="69" t="s">
        <v>267</v>
      </c>
      <c r="K157" s="38"/>
    </row>
    <row r="158" spans="1:11">
      <c r="A158" s="6"/>
      <c r="B158" s="6"/>
      <c r="C158" s="7" t="s">
        <v>177</v>
      </c>
      <c r="D158" s="8" t="s">
        <v>178</v>
      </c>
      <c r="E158" s="9"/>
      <c r="F158" s="9"/>
      <c r="G158" s="8" t="str">
        <f t="shared" si="8"/>
        <v>-</v>
      </c>
      <c r="H158" s="8" t="str">
        <f t="shared" si="11"/>
        <v>-</v>
      </c>
      <c r="I158" s="50" t="str">
        <f>IF(G158="-","-","C")</f>
        <v>-</v>
      </c>
      <c r="J158" s="50"/>
      <c r="K158" s="38"/>
    </row>
    <row r="159" spans="1:11">
      <c r="A159" s="6"/>
      <c r="B159" s="6"/>
      <c r="C159" s="7" t="s">
        <v>179</v>
      </c>
      <c r="D159" s="8" t="s">
        <v>180</v>
      </c>
      <c r="E159" s="9"/>
      <c r="F159" s="9"/>
      <c r="G159" s="8" t="str">
        <f t="shared" ref="G159:G178" si="12">IF(E159&lt;&gt;F159,IF(ISNUMBER(E159),ROUND((E159-F159)/F159*100,2)&amp;"%","有"),"-")</f>
        <v>-</v>
      </c>
      <c r="H159" s="8" t="str">
        <f t="shared" si="11"/>
        <v>-</v>
      </c>
      <c r="I159" s="50" t="str">
        <f>IF(G159="-","-","C")</f>
        <v>-</v>
      </c>
      <c r="J159" s="50"/>
      <c r="K159" s="38"/>
    </row>
    <row r="160" spans="1:11">
      <c r="A160" s="6"/>
      <c r="B160" s="6"/>
      <c r="C160" s="17" t="s">
        <v>181</v>
      </c>
      <c r="D160" s="18" t="s">
        <v>182</v>
      </c>
      <c r="E160" s="19"/>
      <c r="F160" s="19"/>
      <c r="G160" s="18" t="str">
        <f>IF(E160&lt;&gt;F160,(LEFT(F160,FIND("度",F160)-1)-LEFT(E160,FIND("度",E160)-1))&amp;"°","-")</f>
        <v>-</v>
      </c>
      <c r="H160" s="18" t="str">
        <f>IF(E160&lt;&gt;F160,ABS((LEFT(F160,FIND("度",F160)-1)-LEFT(E160,FIND("度",E160)-1))),"-")</f>
        <v>-</v>
      </c>
      <c r="I160" s="53" t="str">
        <f>IF(H160="-","-",IF(AND(H160&lt;30,OR(I157="-",I157="A")),"B","C"))</f>
        <v>-</v>
      </c>
      <c r="J160" s="53" t="s">
        <v>268</v>
      </c>
      <c r="K160" s="38"/>
    </row>
    <row r="161" spans="1:11">
      <c r="A161" s="6"/>
      <c r="B161" s="6"/>
      <c r="C161" s="17" t="s">
        <v>183</v>
      </c>
      <c r="D161" s="18" t="s">
        <v>184</v>
      </c>
      <c r="E161" s="19"/>
      <c r="F161" s="19"/>
      <c r="G161" s="18" t="str">
        <f>IF(E161&lt;&gt;F161,(LEFT(F161,FIND("度",F161)-1)-LEFT(E161,FIND("度",E161)-1))&amp;"°","-")</f>
        <v>-</v>
      </c>
      <c r="H161" s="18" t="str">
        <f>IF(E161&lt;&gt;F161,ABS((LEFT(F161,FIND("度",F161)-1)-LEFT(E161,FIND("度",E161)-1))),"-")</f>
        <v>-</v>
      </c>
      <c r="I161" s="53" t="str">
        <f>IF(H161="-","-",IF(AND(H161&lt;30,OR(I157="-",I157="A")),"B","C"))</f>
        <v>-</v>
      </c>
      <c r="J161" s="53" t="s">
        <v>268</v>
      </c>
      <c r="K161" s="38"/>
    </row>
    <row r="162" spans="1:11" ht="31.5">
      <c r="A162" s="6"/>
      <c r="B162" s="21" t="s">
        <v>187</v>
      </c>
      <c r="C162" s="20" t="s">
        <v>175</v>
      </c>
      <c r="D162" s="32" t="s">
        <v>176</v>
      </c>
      <c r="E162" s="33"/>
      <c r="F162" s="33"/>
      <c r="G162" s="32" t="str">
        <f t="shared" si="12"/>
        <v>-</v>
      </c>
      <c r="H162" s="18" t="str">
        <f t="shared" si="11"/>
        <v>-</v>
      </c>
      <c r="I162" s="53" t="str">
        <f>IF(G162="-","-",IF(H162&gt;=0,"A",IF(AND(H162&gt;-2,(OR(I165="-",I165="A")),(OR(I166="-",I166="A"))),"B","C")))</f>
        <v>-</v>
      </c>
      <c r="J162" s="69" t="s">
        <v>267</v>
      </c>
      <c r="K162" s="38"/>
    </row>
    <row r="163" spans="1:11">
      <c r="A163" s="6"/>
      <c r="B163" s="6"/>
      <c r="C163" s="7" t="s">
        <v>177</v>
      </c>
      <c r="D163" s="8" t="s">
        <v>178</v>
      </c>
      <c r="E163" s="9"/>
      <c r="F163" s="9"/>
      <c r="G163" s="8" t="str">
        <f t="shared" si="12"/>
        <v>-</v>
      </c>
      <c r="H163" s="8" t="str">
        <f t="shared" si="11"/>
        <v>-</v>
      </c>
      <c r="I163" s="50" t="str">
        <f>IF(G163="-","-","C")</f>
        <v>-</v>
      </c>
      <c r="J163" s="50"/>
      <c r="K163" s="38"/>
    </row>
    <row r="164" spans="1:11">
      <c r="A164" s="6"/>
      <c r="B164" s="6"/>
      <c r="C164" s="7" t="s">
        <v>179</v>
      </c>
      <c r="D164" s="8" t="s">
        <v>188</v>
      </c>
      <c r="E164" s="9"/>
      <c r="F164" s="9"/>
      <c r="G164" s="8" t="str">
        <f t="shared" si="12"/>
        <v>-</v>
      </c>
      <c r="H164" s="8" t="str">
        <f t="shared" si="11"/>
        <v>-</v>
      </c>
      <c r="I164" s="50" t="str">
        <f>IF(G164="-","-","C")</f>
        <v>-</v>
      </c>
      <c r="J164" s="50"/>
      <c r="K164" s="38"/>
    </row>
    <row r="165" spans="1:11">
      <c r="A165" s="6"/>
      <c r="B165" s="6"/>
      <c r="C165" s="17" t="s">
        <v>181</v>
      </c>
      <c r="D165" s="18" t="s">
        <v>182</v>
      </c>
      <c r="E165" s="19"/>
      <c r="F165" s="19"/>
      <c r="G165" s="18" t="str">
        <f>IF(E165&lt;&gt;F165,(LEFT(F165,FIND("度",F165)-1)-LEFT(E165,FIND("度",E165)-1))&amp;"°","-")</f>
        <v>-</v>
      </c>
      <c r="H165" s="18" t="str">
        <f>IF(E165&lt;&gt;F165,ABS((LEFT(F165,FIND("度",F165)-1)-LEFT(E165,FIND("度",E165)-1))),"-")</f>
        <v>-</v>
      </c>
      <c r="I165" s="53" t="str">
        <f>IF(H165="-","-",IF(AND(H165&lt;30,OR(I162="-",I162="A")),"B","C"))</f>
        <v>-</v>
      </c>
      <c r="J165" s="53" t="s">
        <v>268</v>
      </c>
      <c r="K165" s="38"/>
    </row>
    <row r="166" spans="1:11">
      <c r="A166" s="10"/>
      <c r="B166" s="10"/>
      <c r="C166" s="29" t="s">
        <v>183</v>
      </c>
      <c r="D166" s="30" t="s">
        <v>184</v>
      </c>
      <c r="E166" s="23"/>
      <c r="F166" s="23"/>
      <c r="G166" s="22" t="str">
        <f>IF(E166&lt;&gt;F166,(LEFT(F166,FIND("度",F166)-1)-LEFT(E166,FIND("度",E166)-1))&amp;"°","-")</f>
        <v>-</v>
      </c>
      <c r="H166" s="22" t="str">
        <f>IF(E166&lt;&gt;F166,ABS((LEFT(F166,FIND("度",F166)-1)-LEFT(E166,FIND("度",E166)-1))),"-")</f>
        <v>-</v>
      </c>
      <c r="I166" s="53" t="str">
        <f>IF(H166="-","-",IF(AND(H166&lt;30,OR(I162="-",I162="A")),"B","C"))</f>
        <v>-</v>
      </c>
      <c r="J166" s="54" t="s">
        <v>268</v>
      </c>
      <c r="K166" s="38"/>
    </row>
    <row r="167" spans="1:11">
      <c r="A167" s="2" t="s">
        <v>189</v>
      </c>
      <c r="B167" s="2" t="s">
        <v>167</v>
      </c>
      <c r="C167" s="14" t="s">
        <v>190</v>
      </c>
      <c r="D167" s="15" t="s">
        <v>191</v>
      </c>
      <c r="E167" s="26"/>
      <c r="F167" s="26"/>
      <c r="G167" s="25" t="str">
        <f t="shared" si="12"/>
        <v>-</v>
      </c>
      <c r="H167" s="25" t="str">
        <f t="shared" si="11"/>
        <v>-</v>
      </c>
      <c r="I167" s="57" t="str">
        <f t="shared" ref="I167:I178" si="13">IF(G167="-","-","C")</f>
        <v>-</v>
      </c>
      <c r="J167" s="57"/>
      <c r="K167" s="38"/>
    </row>
    <row r="168" spans="1:11">
      <c r="A168" s="6"/>
      <c r="B168" s="21" t="s">
        <v>192</v>
      </c>
      <c r="C168" s="7" t="s">
        <v>193</v>
      </c>
      <c r="D168" s="8" t="s">
        <v>194</v>
      </c>
      <c r="E168" s="9"/>
      <c r="F168" s="9"/>
      <c r="G168" s="8" t="str">
        <f t="shared" si="12"/>
        <v>-</v>
      </c>
      <c r="H168" s="8" t="str">
        <f t="shared" si="11"/>
        <v>-</v>
      </c>
      <c r="I168" s="50" t="str">
        <f t="shared" si="13"/>
        <v>-</v>
      </c>
      <c r="J168" s="50"/>
      <c r="K168" s="38"/>
    </row>
    <row r="169" spans="1:11">
      <c r="A169" s="6"/>
      <c r="B169" s="20"/>
      <c r="C169" s="7" t="s">
        <v>195</v>
      </c>
      <c r="D169" s="8" t="s">
        <v>196</v>
      </c>
      <c r="E169" s="9"/>
      <c r="F169" s="9"/>
      <c r="G169" s="8" t="str">
        <f t="shared" si="12"/>
        <v>-</v>
      </c>
      <c r="H169" s="8" t="str">
        <f t="shared" si="11"/>
        <v>-</v>
      </c>
      <c r="I169" s="50" t="str">
        <f t="shared" si="13"/>
        <v>-</v>
      </c>
      <c r="J169" s="50"/>
      <c r="K169" s="38"/>
    </row>
    <row r="170" spans="1:11">
      <c r="A170" s="6"/>
      <c r="B170" s="21" t="s">
        <v>197</v>
      </c>
      <c r="C170" s="7" t="s">
        <v>198</v>
      </c>
      <c r="D170" s="8" t="s">
        <v>225</v>
      </c>
      <c r="E170" s="9"/>
      <c r="F170" s="9"/>
      <c r="G170" s="8" t="str">
        <f t="shared" si="12"/>
        <v>-</v>
      </c>
      <c r="H170" s="8" t="str">
        <f t="shared" si="11"/>
        <v>-</v>
      </c>
      <c r="I170" s="50" t="str">
        <f t="shared" si="13"/>
        <v>-</v>
      </c>
      <c r="J170" s="50"/>
      <c r="K170" s="38"/>
    </row>
    <row r="171" spans="1:11">
      <c r="A171" s="6"/>
      <c r="B171" s="6"/>
      <c r="C171" s="7" t="s">
        <v>199</v>
      </c>
      <c r="D171" s="8" t="s">
        <v>200</v>
      </c>
      <c r="E171" s="9"/>
      <c r="F171" s="9"/>
      <c r="G171" s="8" t="str">
        <f t="shared" si="12"/>
        <v>-</v>
      </c>
      <c r="H171" s="8" t="str">
        <f t="shared" si="11"/>
        <v>-</v>
      </c>
      <c r="I171" s="50" t="str">
        <f t="shared" si="13"/>
        <v>-</v>
      </c>
      <c r="J171" s="50"/>
      <c r="K171" s="38"/>
    </row>
    <row r="172" spans="1:11">
      <c r="A172" s="6"/>
      <c r="B172" s="6"/>
      <c r="C172" s="7" t="s">
        <v>201</v>
      </c>
      <c r="D172" s="8" t="s">
        <v>202</v>
      </c>
      <c r="E172" s="9"/>
      <c r="F172" s="9"/>
      <c r="G172" s="8" t="str">
        <f t="shared" si="12"/>
        <v>-</v>
      </c>
      <c r="H172" s="8" t="str">
        <f t="shared" si="11"/>
        <v>-</v>
      </c>
      <c r="I172" s="50" t="str">
        <f t="shared" si="13"/>
        <v>-</v>
      </c>
      <c r="J172" s="50"/>
      <c r="K172" s="38"/>
    </row>
    <row r="173" spans="1:11">
      <c r="A173" s="6"/>
      <c r="B173" s="6"/>
      <c r="C173" s="7" t="s">
        <v>203</v>
      </c>
      <c r="D173" s="8" t="s">
        <v>204</v>
      </c>
      <c r="E173" s="9"/>
      <c r="F173" s="9"/>
      <c r="G173" s="34" t="str">
        <f t="shared" si="12"/>
        <v>-</v>
      </c>
      <c r="H173" s="8" t="str">
        <f t="shared" si="11"/>
        <v>-</v>
      </c>
      <c r="I173" s="50" t="str">
        <f t="shared" si="13"/>
        <v>-</v>
      </c>
      <c r="J173" s="50"/>
      <c r="K173" s="38"/>
    </row>
    <row r="174" spans="1:11">
      <c r="A174" s="6"/>
      <c r="B174" s="21" t="s">
        <v>205</v>
      </c>
      <c r="C174" s="7" t="s">
        <v>235</v>
      </c>
      <c r="D174" s="8" t="s">
        <v>227</v>
      </c>
      <c r="E174" s="35"/>
      <c r="F174" s="35"/>
      <c r="G174" s="34" t="str">
        <f t="shared" si="12"/>
        <v>-</v>
      </c>
      <c r="H174" s="8" t="str">
        <f t="shared" si="11"/>
        <v>-</v>
      </c>
      <c r="I174" s="50" t="str">
        <f t="shared" si="13"/>
        <v>-</v>
      </c>
      <c r="J174" s="50"/>
      <c r="K174" s="38"/>
    </row>
    <row r="175" spans="1:11">
      <c r="A175" s="6"/>
      <c r="B175" s="6"/>
      <c r="C175" s="7" t="s">
        <v>226</v>
      </c>
      <c r="D175" s="8" t="s">
        <v>206</v>
      </c>
      <c r="E175" s="9"/>
      <c r="F175" s="9"/>
      <c r="G175" s="8" t="str">
        <f t="shared" si="12"/>
        <v>-</v>
      </c>
      <c r="H175" s="8" t="str">
        <f t="shared" si="11"/>
        <v>-</v>
      </c>
      <c r="I175" s="50" t="str">
        <f t="shared" si="13"/>
        <v>-</v>
      </c>
      <c r="J175" s="50"/>
      <c r="K175" s="38"/>
    </row>
    <row r="176" spans="1:11">
      <c r="A176" s="6"/>
      <c r="B176" s="6"/>
      <c r="C176" s="7" t="s">
        <v>234</v>
      </c>
      <c r="D176" s="8" t="s">
        <v>207</v>
      </c>
      <c r="E176" s="9"/>
      <c r="F176" s="9"/>
      <c r="G176" s="8" t="str">
        <f t="shared" si="12"/>
        <v>-</v>
      </c>
      <c r="H176" s="8" t="str">
        <f t="shared" si="11"/>
        <v>-</v>
      </c>
      <c r="I176" s="50" t="str">
        <f t="shared" si="13"/>
        <v>-</v>
      </c>
      <c r="J176" s="50"/>
      <c r="K176" s="38"/>
    </row>
    <row r="177" spans="1:11">
      <c r="A177" s="6"/>
      <c r="B177" s="17" t="s">
        <v>208</v>
      </c>
      <c r="C177" s="7" t="s">
        <v>236</v>
      </c>
      <c r="D177" s="8" t="s">
        <v>209</v>
      </c>
      <c r="E177" s="9"/>
      <c r="F177" s="9"/>
      <c r="G177" s="8" t="str">
        <f t="shared" si="12"/>
        <v>-</v>
      </c>
      <c r="H177" s="8" t="str">
        <f t="shared" si="11"/>
        <v>-</v>
      </c>
      <c r="I177" s="50" t="str">
        <f t="shared" si="13"/>
        <v>-</v>
      </c>
      <c r="J177" s="50"/>
      <c r="K177" s="38"/>
    </row>
    <row r="178" spans="1:11">
      <c r="A178" s="6"/>
      <c r="B178" s="21" t="s">
        <v>210</v>
      </c>
      <c r="C178" s="61" t="s">
        <v>237</v>
      </c>
      <c r="D178" s="62" t="s">
        <v>211</v>
      </c>
      <c r="E178" s="35"/>
      <c r="F178" s="35"/>
      <c r="G178" s="34" t="str">
        <f t="shared" si="12"/>
        <v>-</v>
      </c>
      <c r="H178" s="34" t="str">
        <f t="shared" si="11"/>
        <v>-</v>
      </c>
      <c r="I178" s="60" t="str">
        <f t="shared" si="13"/>
        <v>-</v>
      </c>
      <c r="J178" s="60"/>
      <c r="K178" s="38"/>
    </row>
    <row r="179" spans="1:11">
      <c r="A179" s="39"/>
      <c r="B179" s="40"/>
      <c r="C179" s="40"/>
      <c r="D179" s="40"/>
      <c r="E179" s="40"/>
      <c r="F179" s="40"/>
      <c r="G179" s="40"/>
      <c r="H179" s="40"/>
      <c r="I179" s="71"/>
      <c r="J179" s="73"/>
    </row>
    <row r="180" spans="1:11">
      <c r="A180" s="41" t="s">
        <v>212</v>
      </c>
      <c r="B180" s="43"/>
      <c r="C180" s="43"/>
      <c r="D180" s="43"/>
      <c r="E180" s="43"/>
      <c r="F180" s="43"/>
      <c r="G180" s="43"/>
      <c r="H180" s="43"/>
      <c r="I180" s="72"/>
      <c r="J180" s="74"/>
    </row>
    <row r="181" spans="1:11">
      <c r="A181" s="41" t="s">
        <v>228</v>
      </c>
      <c r="B181" s="43"/>
      <c r="C181" s="43"/>
      <c r="D181" s="43"/>
      <c r="E181" s="43"/>
      <c r="F181" s="43"/>
      <c r="G181" s="43"/>
      <c r="H181" s="43"/>
      <c r="I181" s="72"/>
      <c r="J181" s="74"/>
    </row>
    <row r="182" spans="1:11">
      <c r="A182" s="41" t="s">
        <v>229</v>
      </c>
      <c r="B182" s="42"/>
      <c r="C182" s="42"/>
      <c r="D182" s="64"/>
      <c r="E182" s="64"/>
      <c r="F182" s="64"/>
      <c r="G182" s="64"/>
      <c r="H182" s="64"/>
      <c r="I182" s="72"/>
      <c r="J182" s="74"/>
    </row>
    <row r="183" spans="1:11">
      <c r="A183" s="41" t="s">
        <v>231</v>
      </c>
      <c r="B183" s="42"/>
      <c r="C183" s="42"/>
      <c r="D183" s="43"/>
      <c r="E183" s="43"/>
      <c r="F183" s="43"/>
      <c r="G183" s="43"/>
      <c r="H183" s="64"/>
      <c r="I183" s="72"/>
      <c r="J183" s="74"/>
    </row>
    <row r="184" spans="1:11">
      <c r="A184" s="65" t="s">
        <v>230</v>
      </c>
      <c r="B184" s="66"/>
      <c r="C184" s="66"/>
      <c r="D184" s="63"/>
      <c r="E184" s="63"/>
      <c r="F184" s="63"/>
      <c r="G184" s="63"/>
      <c r="H184" s="66"/>
      <c r="I184" s="67"/>
      <c r="J184" s="68"/>
    </row>
  </sheetData>
  <mergeCells count="2">
    <mergeCell ref="A19:B19"/>
    <mergeCell ref="K3:K5"/>
  </mergeCells>
  <phoneticPr fontId="2"/>
  <conditionalFormatting sqref="I8:I10">
    <cfRule type="containsText" dxfId="1" priority="2" operator="containsText" text="不可">
      <formula>NOT(ISERROR(SEARCH("不可",I8)))</formula>
    </cfRule>
  </conditionalFormatting>
  <conditionalFormatting sqref="I14:I16">
    <cfRule type="containsText" dxfId="0" priority="1" operator="containsText" text="不可">
      <formula>NOT(ISERROR(SEARCH("不可",I14)))</formula>
    </cfRule>
  </conditionalFormatting>
  <hyperlinks>
    <hyperlink ref="A184" r:id="rId1" location="cont5" xr:uid="{00000000-0004-0000-0000-000000000000}"/>
  </hyperlinks>
  <printOptions horizontalCentered="1"/>
  <pageMargins left="0.23622047244094491" right="0.23622047244094491" top="0.74803149606299213" bottom="0.74803149606299213" header="0.31496062992125984" footer="0.31496062992125984"/>
  <pageSetup paperSize="8" scale="55" orientation="portrait" r:id="rId2"/>
  <rowBreaks count="1" manualBreakCount="1">
    <brk id="100" max="10"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Hisashi MIURA</dc:creator>
  <cp:lastModifiedBy>machisen138</cp:lastModifiedBy>
  <cp:lastPrinted>2025-04-16T00:31:29Z</cp:lastPrinted>
  <dcterms:created xsi:type="dcterms:W3CDTF">2015-06-05T18:19:34Z</dcterms:created>
  <dcterms:modified xsi:type="dcterms:W3CDTF">2025-04-16T00:33:34Z</dcterms:modified>
</cp:coreProperties>
</file>